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ы1-3" sheetId="1" r:id="rId1"/>
  </sheets>
  <definedNames>
    <definedName name="_xlnm.Print_Titles" localSheetId="0">'Листы1-3'!$17:$17</definedName>
  </definedNames>
  <calcPr fullCalcOnLoad="1"/>
</workbook>
</file>

<file path=xl/sharedStrings.xml><?xml version="1.0" encoding="utf-8"?>
<sst xmlns="http://schemas.openxmlformats.org/spreadsheetml/2006/main" count="263" uniqueCount="146">
  <si>
    <t>Приложение № 1</t>
  </si>
  <si>
    <t>утв. приказом Федеральной антимонопольной службы</t>
  </si>
  <si>
    <t>от 29 августа 2017 г. № 1135/17</t>
  </si>
  <si>
    <t>к Методическим указаниям по определению размера платы</t>
  </si>
  <si>
    <t>за технологическое присоединение к электрическим сетям,</t>
  </si>
  <si>
    <t>территориальной сетевой организации</t>
  </si>
  <si>
    <t>(заполняется отдельно для территорий городских населенных пунктов и территорий, не относящихся к городским населенным пунктам)</t>
  </si>
  <si>
    <t>Расходы на строительство введенных в эксплуатацию объектов электросетевого хозяйства</t>
  </si>
  <si>
    <t xml:space="preserve">для целей технологического присоединения и для целей реализации иных мероприятий инвестиционной программы </t>
  </si>
  <si>
    <t>Объект электросетевого хозяйства</t>
  </si>
  <si>
    <t>Год</t>
  </si>
  <si>
    <t>ввода</t>
  </si>
  <si>
    <t>объекта</t>
  </si>
  <si>
    <t>Уровень</t>
  </si>
  <si>
    <t>напряжения,</t>
  </si>
  <si>
    <t>кВ</t>
  </si>
  <si>
    <t>Протяженность</t>
  </si>
  <si>
    <t>(для линий</t>
  </si>
  <si>
    <t>электропередачи),</t>
  </si>
  <si>
    <t>м</t>
  </si>
  <si>
    <t>Пропускная</t>
  </si>
  <si>
    <t>способность, кВт/</t>
  </si>
  <si>
    <t>Максимальная</t>
  </si>
  <si>
    <t>мощность, кВт</t>
  </si>
  <si>
    <t>Расходы</t>
  </si>
  <si>
    <t>на строительство</t>
  </si>
  <si>
    <t>объекта, тыс. руб.</t>
  </si>
  <si>
    <t>№ п/п</t>
  </si>
  <si>
    <t>1.</t>
  </si>
  <si>
    <t>Строительство воздушных линий</t>
  </si>
  <si>
    <t>Материал опоры (деревянные (j=1), металлические</t>
  </si>
  <si>
    <t>(j=2), железобетонные (j=3))</t>
  </si>
  <si>
    <t>1.j</t>
  </si>
  <si>
    <t>1.j.k</t>
  </si>
  <si>
    <t xml:space="preserve">Тип провода (изолированный провод (k=1), </t>
  </si>
  <si>
    <t>неизолированный провод (k=2))</t>
  </si>
  <si>
    <t>1.j.k.l</t>
  </si>
  <si>
    <t xml:space="preserve">Материал провода (медный (l=1), стальной (l=2), </t>
  </si>
  <si>
    <t>сталеалюминиевый (l=3), алюминиевый (l=4))</t>
  </si>
  <si>
    <t>1.j.k.l.m</t>
  </si>
  <si>
    <t xml:space="preserve">Сечение провода (диапазон до 50 квадратных мм </t>
  </si>
  <si>
    <t xml:space="preserve">включительно (m=1), от 50 до 100 квадратных мм </t>
  </si>
  <si>
    <t xml:space="preserve">включительно (m=2), от 100 до 200 квадратных мм </t>
  </si>
  <si>
    <t xml:space="preserve">включительно (m=3), от 200 до 500 квадратных мм </t>
  </si>
  <si>
    <t xml:space="preserve">включительно (m=4), от 500 до 800 квадратных мм </t>
  </si>
  <si>
    <t xml:space="preserve">включительно (m=5), свыше 800 квадратных мм </t>
  </si>
  <si>
    <t>(m=6))</t>
  </si>
  <si>
    <t>&lt;пообъектная расшифровка&gt;</t>
  </si>
  <si>
    <t>Строительство кабельных линий</t>
  </si>
  <si>
    <t xml:space="preserve">Способ прокладки кабельных линий (в траншеях </t>
  </si>
  <si>
    <t xml:space="preserve">(j=1), в блоках (j=2), в каналах (j=3), в туннелях </t>
  </si>
  <si>
    <t xml:space="preserve">и коллекторах (j=4), в галереях и эстакадах (j=5), </t>
  </si>
  <si>
    <t>горизонтальное наклонное бурение (j=6))</t>
  </si>
  <si>
    <t>Одножильные (k=1) и многожильные (k=2)</t>
  </si>
  <si>
    <t xml:space="preserve">Кабели с резиновой и пластмассовой изоляцией </t>
  </si>
  <si>
    <t>(l=1), бумажной изоляцией (l=2)</t>
  </si>
  <si>
    <t>2.j.k.l.m</t>
  </si>
  <si>
    <t>Строительство пунктов секционирования</t>
  </si>
  <si>
    <t>3.</t>
  </si>
  <si>
    <t xml:space="preserve">Реклоузеры (j=1), распределительные пункты (РП) </t>
  </si>
  <si>
    <t>(j=2), переключательные пункты (ПП) (j=3)</t>
  </si>
  <si>
    <t>3.j</t>
  </si>
  <si>
    <t>3.j.k</t>
  </si>
  <si>
    <t xml:space="preserve">Номинальный ток до 100 А включительно (k=1), </t>
  </si>
  <si>
    <t xml:space="preserve">от 100 до 250 А включительно (k=2), от 250 </t>
  </si>
  <si>
    <t xml:space="preserve">до 500 А включительно (k=3), от 500 А до 1 000 А </t>
  </si>
  <si>
    <t>включительно (k=4), свыше 1 000 А (k=5)</t>
  </si>
  <si>
    <t xml:space="preserve">Строительство трансформаторных подстанций </t>
  </si>
  <si>
    <t xml:space="preserve">(ТП), за исключением распределительных </t>
  </si>
  <si>
    <t xml:space="preserve">трансформаторных подстанций (РТП), с уровнем </t>
  </si>
  <si>
    <t>напряжения до 35 кВ</t>
  </si>
  <si>
    <t>Трансформаторные подстанции (ТП), за исключе-</t>
  </si>
  <si>
    <t xml:space="preserve">нием распределительных трансформаторных </t>
  </si>
  <si>
    <t>подстанций (РТП)</t>
  </si>
  <si>
    <t>Однотрансформаторные (k=1), двухтрансформа-</t>
  </si>
  <si>
    <t>торные и более (k=2)</t>
  </si>
  <si>
    <t>4.j.k.l</t>
  </si>
  <si>
    <t>Трансформаторная мощность до 25 кВА включи-</t>
  </si>
  <si>
    <t xml:space="preserve">тельно (l=1), от 25 до 100 кВА включительно (l=2), </t>
  </si>
  <si>
    <t xml:space="preserve">от 100 до 250 кВА включительно (l=3), от 250 до </t>
  </si>
  <si>
    <t xml:space="preserve">500 кВА (l=4), от 500 до 900 кВА включительно </t>
  </si>
  <si>
    <t>(l=5), свыше 1000 кВА (l=6)</t>
  </si>
  <si>
    <t>Строительство распределительных трансформа-</t>
  </si>
  <si>
    <t xml:space="preserve">торных подстанций (РТП) с уровнем напряжения </t>
  </si>
  <si>
    <t>до 35 кВ</t>
  </si>
  <si>
    <t>5.</t>
  </si>
  <si>
    <t xml:space="preserve">Распределительные трансформаторные </t>
  </si>
  <si>
    <t>подстанции (РТП)</t>
  </si>
  <si>
    <t>5.j</t>
  </si>
  <si>
    <t>5.j.k</t>
  </si>
  <si>
    <t>5.j.k.l</t>
  </si>
  <si>
    <t xml:space="preserve">Строительство центров питания, подстанций </t>
  </si>
  <si>
    <t>уровнем напряжения 35 кВ и выше (ПС)</t>
  </si>
  <si>
    <t>6.</t>
  </si>
  <si>
    <t>ПС 35 кВ (j=1), ПС 110 кВ и выше (j=2)</t>
  </si>
  <si>
    <t>6.j</t>
  </si>
  <si>
    <t>–</t>
  </si>
  <si>
    <t>2.</t>
  </si>
  <si>
    <t>ООО "Энергия-Транзит"</t>
  </si>
  <si>
    <t>КЛ-0,4 ул.Гущина, 150/3 марка кабеля АПвБбШв 4х50 ООО «Регионстрой» дог.№20/тп от 01.09.2016</t>
  </si>
  <si>
    <t>КЛ-0,4 кВ от ТП-3/7 ул. 280-летия Барнаула 2б до ВРУ 0,4 кВ школ. ул. 280-летия Барнаула 8 марка кабеля АПвБбШв 4х150 Управление единого заказчика в сфере капитального строительства города Барнаула дог.№28/тп от 12.12.2016</t>
  </si>
  <si>
    <t>КЛ-0,4 кВ от ТП-3/7 ул. 280-летия Барнаула 2б до ВРУ 0,4 кВ бас. ул. 280-летия Барнаула 8 марка кабеля АПвБбШв 4х95 Управление единого заказчика в сфере капитального строительства города Барнаула дог.№28/тп от 12.12.2016</t>
  </si>
  <si>
    <t>КЛ-0,4 кВ ул.Гущина, 150/24 марка кабеля АПвБбШв 4х35 ООО «Регионстрой» дог.№14-02/тп от 07.02.2014</t>
  </si>
  <si>
    <t>КЛ-0,4 кВ ул.Гущина, 150/24 марка кабеля АПвБбШв 4х240 ООО «Регионстрой» дог.№14-02/тп от 07.02.2014</t>
  </si>
  <si>
    <t>КЛ-0,4 кВ ул.Гущина, 150/3 марка кабеля АПвБбШв 4х240 ООО «Регионстрой» дог.№20/тп от 01.09.2016</t>
  </si>
  <si>
    <t>КЛ-10 кВ ул. Лазурная, 58 марка кабеля АСБ-3x185 ООО "ДОМСТРОЙ" дог.№35/тп от 20.08.2015</t>
  </si>
  <si>
    <t>КЛ-10 кВ ул. Попова, 238б марка кабеля ААБл-10 3х95 Захаров Валерий Пантелеевич дог.№37/тп от 01.09.2015</t>
  </si>
  <si>
    <t>КЛ-10 кВ Павловский тракт, 251а марка кабеля ААБл-10 3х95 ООО "Первый" дог.№39/тп от 07.09.2015</t>
  </si>
  <si>
    <t>КЛ-10 кВ пр. 1-ый Балтийский, 12 марка кабеля ААБл-10 3х150 ООО "Успех" дог.№49/тп от 26.11.2015</t>
  </si>
  <si>
    <t>КЛ-10 кВ ул. Власихинская, 99 марка кабеля АСБ-3x185 ООО "ЖИ" дог.№16/тп от 22.06.2015</t>
  </si>
  <si>
    <t>КЛ-10 кВ ул. Малахова, 86д марка кабеля ААБл-10 3х95 Шаро Максим Усубович дог.№50/тп от 01.12.2015</t>
  </si>
  <si>
    <t>КЛ-10 кВ от РП-1 до ТП С.Власихинский 90 марка кабеля ААБл-10 3х70 ООО "ИСК "СОЮЗ" дог.№17/тп от 18.07.2016</t>
  </si>
  <si>
    <t>КЛ-6 кВ ул. Гущина, 150/4 марка кабеля ААБл-10 3х120 ООО ПСИП "СИАДА" дог.№18тп от 08.08.2016</t>
  </si>
  <si>
    <t>КЛ-10 кВ пр. Ю.Власихинский, 32а марка кабеля АСБ-3x185 ООО "ЖИ" дог.№16/тп от 22.06.2015</t>
  </si>
  <si>
    <t>КЛ-10 кВ пр. Ю.Власихинский, 44а марка кабеля АСБ-3x185 ООО "ЖИ" дог.№16/тп от 22.06.2015</t>
  </si>
  <si>
    <t>КЛ-10 кВ ул. Балтийская, 76 марка кабеля ААБл-10 3х120 Смагин Петр Николаевич дог.№29/тп от 13.12.2016</t>
  </si>
  <si>
    <t>КЛ-0кВ от РП-7 Попова,167б, до ТП-10/0,04кВ по ул. Попова, 167/1 марка кабеля ААБл-10 3х70 ООО "АЛПИКО" дог.№8/тп от 17.05.2017</t>
  </si>
  <si>
    <t>КЛ-10 кВ от опоры №6 ВЛЗ 10 кВ Т-36 до ТП по ул. Трактовая 2б/1 марка кабеля ААБл-10 3х70 ООО "Агросиб" дог.№30/тп от 19.12.2016</t>
  </si>
  <si>
    <t>КЛ-10 кВ ул. Власихинская, 113 марка кабеля АСБ-3x185 ООО "ЖИ" дог.№16/тп от 22.06.2015</t>
  </si>
  <si>
    <t>2015-2017</t>
  </si>
  <si>
    <t>2.1</t>
  </si>
  <si>
    <t>2.1.1</t>
  </si>
  <si>
    <t>2.1.1.2</t>
  </si>
  <si>
    <t>2.1.1.2.1</t>
  </si>
  <si>
    <t>2.1.1.2.2</t>
  </si>
  <si>
    <t>2.1.1.2.3</t>
  </si>
  <si>
    <t>2.1.1.2.4</t>
  </si>
  <si>
    <t>0,4; 6; 10</t>
  </si>
  <si>
    <t>4.1</t>
  </si>
  <si>
    <t>4.1.2</t>
  </si>
  <si>
    <t>4.1.2.6</t>
  </si>
  <si>
    <t>ТП 10/0,4 кВ ул. Лазурная, 58 ООО "ДОМСТРОЙ" дог.№35/тп от 20.08.2015</t>
  </si>
  <si>
    <t>-</t>
  </si>
  <si>
    <t>ТП 10/0,4 кВ ул. Власихинская, 101 ООО "ЖИ" дог.№16/тп от 22.06.2015</t>
  </si>
  <si>
    <t>ТП 10/0,4 кВ пр. Ю.Власихинский, 32а ООО "ЖИ" дог.№16/тп от 22.06.2015</t>
  </si>
  <si>
    <t>ТП 10/0,4 кВ пр. Ю.Власихинский, 44а ООО "ЖИ" дог.№16/тп от 22.06.2015</t>
  </si>
  <si>
    <t>ТП 10/0,4 кВ ул. Власихинская, 113 ООО "ЖИ" дог.№16/тп от 22.06.2015</t>
  </si>
  <si>
    <t>2.6</t>
  </si>
  <si>
    <t>КЛ-10 кВ Павловский тракт, 251а ООО "Первый" дог.№39/тп от 07.09.2015</t>
  </si>
  <si>
    <t>(без НДС)</t>
  </si>
  <si>
    <t>КЛ-10 кВ от РП-1 до ТП С.Власихинский 90 ООО "ИСК "СОЮЗ" дог.№17/тп от 18.07.2016</t>
  </si>
  <si>
    <t>КЛ-10 кВ ул. Малахова, 86д Шаро Максим Усубович дог.№50/тп от 01.12.2015</t>
  </si>
  <si>
    <t>КЛ-10 кВ ул. Попова, 238б Захаров Валерий Пантелеевич дог.№37/тп от 01.09.2015</t>
  </si>
  <si>
    <t>КЛ-6 кВ ул. Гущина, 150/4 ООО ПСИП "СИАДА" дог.№18тп от 08.08.2016</t>
  </si>
  <si>
    <t>6; 10</t>
  </si>
  <si>
    <t>Способ прокладки кабельных линий (в траншеях (j=1))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</si>
</sst>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0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4" fontId="3" fillId="0" borderId="10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 horizontal="right"/>
    </xf>
    <xf numFmtId="49" fontId="3" fillId="0" borderId="12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6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49" fontId="3" fillId="0" borderId="17" xfId="0" applyNumberFormat="1" applyFont="1" applyBorder="1" applyAlignment="1">
      <alignment horizontal="center"/>
    </xf>
    <xf numFmtId="0" fontId="3" fillId="0" borderId="16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49" fontId="3" fillId="0" borderId="18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6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right" wrapText="1"/>
    </xf>
    <xf numFmtId="4" fontId="3" fillId="0" borderId="11" xfId="0" applyNumberFormat="1" applyFont="1" applyBorder="1" applyAlignment="1">
      <alignment horizontal="right" wrapText="1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49" fontId="3" fillId="0" borderId="19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2" fontId="3" fillId="0" borderId="16" xfId="0" applyNumberFormat="1" applyFont="1" applyBorder="1" applyAlignment="1">
      <alignment horizontal="right"/>
    </xf>
    <xf numFmtId="49" fontId="3" fillId="0" borderId="21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2" fontId="3" fillId="0" borderId="21" xfId="0" applyNumberFormat="1" applyFont="1" applyBorder="1" applyAlignment="1">
      <alignment horizontal="right"/>
    </xf>
    <xf numFmtId="2" fontId="3" fillId="0" borderId="20" xfId="0" applyNumberFormat="1" applyFont="1" applyBorder="1" applyAlignment="1">
      <alignment horizontal="right"/>
    </xf>
    <xf numFmtId="2" fontId="3" fillId="0" borderId="22" xfId="0" applyNumberFormat="1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17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4" fontId="3" fillId="0" borderId="20" xfId="0" applyNumberFormat="1" applyFont="1" applyBorder="1" applyAlignment="1">
      <alignment horizontal="right"/>
    </xf>
    <xf numFmtId="4" fontId="3" fillId="0" borderId="22" xfId="0" applyNumberFormat="1" applyFont="1" applyBorder="1" applyAlignment="1">
      <alignment horizontal="right"/>
    </xf>
    <xf numFmtId="4" fontId="3" fillId="0" borderId="12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3" fillId="0" borderId="17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 horizontal="right"/>
    </xf>
    <xf numFmtId="49" fontId="3" fillId="0" borderId="21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center" wrapText="1"/>
    </xf>
    <xf numFmtId="49" fontId="3" fillId="0" borderId="22" xfId="0" applyNumberFormat="1" applyFont="1" applyBorder="1" applyAlignment="1">
      <alignment horizontal="center" wrapText="1"/>
    </xf>
    <xf numFmtId="0" fontId="3" fillId="0" borderId="16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right" wrapText="1"/>
    </xf>
    <xf numFmtId="0" fontId="3" fillId="0" borderId="16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49" fontId="3" fillId="0" borderId="16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3" xfId="0" applyFont="1" applyBorder="1" applyAlignment="1">
      <alignment horizontal="right" wrapText="1"/>
    </xf>
    <xf numFmtId="0" fontId="3" fillId="0" borderId="14" xfId="0" applyFont="1" applyBorder="1" applyAlignment="1">
      <alignment horizontal="right" wrapText="1"/>
    </xf>
    <xf numFmtId="0" fontId="3" fillId="0" borderId="15" xfId="0" applyFont="1" applyBorder="1" applyAlignment="1">
      <alignment horizontal="right" wrapText="1"/>
    </xf>
    <xf numFmtId="4" fontId="3" fillId="0" borderId="14" xfId="0" applyNumberFormat="1" applyFont="1" applyBorder="1" applyAlignment="1">
      <alignment horizontal="right" wrapText="1"/>
    </xf>
    <xf numFmtId="4" fontId="3" fillId="0" borderId="15" xfId="0" applyNumberFormat="1" applyFont="1" applyBorder="1" applyAlignment="1">
      <alignment horizontal="right" wrapText="1"/>
    </xf>
    <xf numFmtId="0" fontId="3" fillId="0" borderId="13" xfId="0" applyFont="1" applyFill="1" applyBorder="1" applyAlignment="1">
      <alignment horizontal="right" wrapText="1"/>
    </xf>
    <xf numFmtId="0" fontId="3" fillId="0" borderId="14" xfId="0" applyFont="1" applyFill="1" applyBorder="1" applyAlignment="1">
      <alignment horizontal="right" wrapText="1"/>
    </xf>
    <xf numFmtId="0" fontId="3" fillId="0" borderId="15" xfId="0" applyFont="1" applyFill="1" applyBorder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119"/>
  <sheetViews>
    <sheetView tabSelected="1" zoomScalePageLayoutView="0" workbookViewId="0" topLeftCell="A1">
      <selection activeCell="AH10" sqref="AH10:CU10"/>
    </sheetView>
  </sheetViews>
  <sheetFormatPr defaultColWidth="1.37890625" defaultRowHeight="12.75"/>
  <cols>
    <col min="1" max="16384" width="1.37890625" style="1" customWidth="1"/>
  </cols>
  <sheetData>
    <row r="1" s="3" customFormat="1" ht="11.25">
      <c r="CU1" s="3" t="s">
        <v>0</v>
      </c>
    </row>
    <row r="2" s="3" customFormat="1" ht="11.25">
      <c r="CU2" s="3" t="s">
        <v>3</v>
      </c>
    </row>
    <row r="3" s="3" customFormat="1" ht="11.25">
      <c r="CU3" s="3" t="s">
        <v>4</v>
      </c>
    </row>
    <row r="4" s="3" customFormat="1" ht="11.25">
      <c r="CU4" s="3" t="s">
        <v>1</v>
      </c>
    </row>
    <row r="5" s="2" customFormat="1" ht="11.25">
      <c r="CU5" s="3" t="s">
        <v>2</v>
      </c>
    </row>
    <row r="8" spans="1:99" s="4" customFormat="1" ht="18.75">
      <c r="A8" s="45" t="s">
        <v>7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</row>
    <row r="9" spans="1:99" s="4" customFormat="1" ht="18.75">
      <c r="A9" s="45" t="s">
        <v>8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</row>
    <row r="10" spans="1:99" s="4" customFormat="1" ht="18.75">
      <c r="A10" s="5" t="s">
        <v>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46" t="s">
        <v>98</v>
      </c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</row>
    <row r="11" spans="34:99" s="6" customFormat="1" ht="10.5">
      <c r="AH11" s="47" t="s">
        <v>6</v>
      </c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</row>
    <row r="13" spans="1:99" ht="15.75">
      <c r="A13" s="48" t="s">
        <v>27</v>
      </c>
      <c r="B13" s="49"/>
      <c r="C13" s="49"/>
      <c r="D13" s="49"/>
      <c r="E13" s="49"/>
      <c r="F13" s="49"/>
      <c r="G13" s="50"/>
      <c r="H13" s="48" t="s">
        <v>9</v>
      </c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50"/>
      <c r="AP13" s="48" t="s">
        <v>10</v>
      </c>
      <c r="AQ13" s="49"/>
      <c r="AR13" s="49"/>
      <c r="AS13" s="49"/>
      <c r="AT13" s="49"/>
      <c r="AU13" s="49"/>
      <c r="AV13" s="49"/>
      <c r="AW13" s="50"/>
      <c r="AX13" s="48" t="s">
        <v>13</v>
      </c>
      <c r="AY13" s="49"/>
      <c r="AZ13" s="49"/>
      <c r="BA13" s="49"/>
      <c r="BB13" s="49"/>
      <c r="BC13" s="49"/>
      <c r="BD13" s="49"/>
      <c r="BE13" s="49"/>
      <c r="BF13" s="49"/>
      <c r="BG13" s="49"/>
      <c r="BH13" s="50"/>
      <c r="BI13" s="48" t="s">
        <v>16</v>
      </c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50"/>
      <c r="BV13" s="48" t="s">
        <v>20</v>
      </c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50"/>
      <c r="CI13" s="49" t="s">
        <v>24</v>
      </c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50"/>
    </row>
    <row r="14" spans="1:99" ht="15.75">
      <c r="A14" s="51"/>
      <c r="B14" s="52"/>
      <c r="C14" s="52"/>
      <c r="D14" s="52"/>
      <c r="E14" s="52"/>
      <c r="F14" s="52"/>
      <c r="G14" s="53"/>
      <c r="H14" s="51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3"/>
      <c r="AP14" s="51" t="s">
        <v>11</v>
      </c>
      <c r="AQ14" s="52"/>
      <c r="AR14" s="52"/>
      <c r="AS14" s="52"/>
      <c r="AT14" s="52"/>
      <c r="AU14" s="52"/>
      <c r="AV14" s="52"/>
      <c r="AW14" s="53"/>
      <c r="AX14" s="51" t="s">
        <v>14</v>
      </c>
      <c r="AY14" s="52"/>
      <c r="AZ14" s="52"/>
      <c r="BA14" s="52"/>
      <c r="BB14" s="52"/>
      <c r="BC14" s="52"/>
      <c r="BD14" s="52"/>
      <c r="BE14" s="52"/>
      <c r="BF14" s="52"/>
      <c r="BG14" s="52"/>
      <c r="BH14" s="53"/>
      <c r="BI14" s="51" t="s">
        <v>17</v>
      </c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3"/>
      <c r="BV14" s="51" t="s">
        <v>21</v>
      </c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3"/>
      <c r="CI14" s="52" t="s">
        <v>25</v>
      </c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3"/>
    </row>
    <row r="15" spans="1:99" ht="15.75">
      <c r="A15" s="51"/>
      <c r="B15" s="52"/>
      <c r="C15" s="52"/>
      <c r="D15" s="52"/>
      <c r="E15" s="52"/>
      <c r="F15" s="52"/>
      <c r="G15" s="53"/>
      <c r="H15" s="51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3"/>
      <c r="AP15" s="51" t="s">
        <v>12</v>
      </c>
      <c r="AQ15" s="52"/>
      <c r="AR15" s="52"/>
      <c r="AS15" s="52"/>
      <c r="AT15" s="52"/>
      <c r="AU15" s="52"/>
      <c r="AV15" s="52"/>
      <c r="AW15" s="53"/>
      <c r="AX15" s="51" t="s">
        <v>15</v>
      </c>
      <c r="AY15" s="52"/>
      <c r="AZ15" s="52"/>
      <c r="BA15" s="52"/>
      <c r="BB15" s="52"/>
      <c r="BC15" s="52"/>
      <c r="BD15" s="52"/>
      <c r="BE15" s="52"/>
      <c r="BF15" s="52"/>
      <c r="BG15" s="52"/>
      <c r="BH15" s="53"/>
      <c r="BI15" s="51" t="s">
        <v>18</v>
      </c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3"/>
      <c r="BV15" s="51" t="s">
        <v>22</v>
      </c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3"/>
      <c r="CI15" s="52" t="s">
        <v>26</v>
      </c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3"/>
    </row>
    <row r="16" spans="1:99" ht="15.75">
      <c r="A16" s="51"/>
      <c r="B16" s="52"/>
      <c r="C16" s="52"/>
      <c r="D16" s="52"/>
      <c r="E16" s="52"/>
      <c r="F16" s="52"/>
      <c r="G16" s="53"/>
      <c r="H16" s="51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3"/>
      <c r="AP16" s="51"/>
      <c r="AQ16" s="52"/>
      <c r="AR16" s="52"/>
      <c r="AS16" s="52"/>
      <c r="AT16" s="52"/>
      <c r="AU16" s="52"/>
      <c r="AV16" s="52"/>
      <c r="AW16" s="53"/>
      <c r="AX16" s="51"/>
      <c r="AY16" s="52"/>
      <c r="AZ16" s="52"/>
      <c r="BA16" s="52"/>
      <c r="BB16" s="52"/>
      <c r="BC16" s="52"/>
      <c r="BD16" s="52"/>
      <c r="BE16" s="52"/>
      <c r="BF16" s="52"/>
      <c r="BG16" s="52"/>
      <c r="BH16" s="53"/>
      <c r="BI16" s="51" t="s">
        <v>19</v>
      </c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3"/>
      <c r="BV16" s="51" t="s">
        <v>23</v>
      </c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3"/>
      <c r="CI16" s="52" t="s">
        <v>139</v>
      </c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3"/>
    </row>
    <row r="17" spans="1:99" ht="15.75">
      <c r="A17" s="54">
        <v>1</v>
      </c>
      <c r="B17" s="55"/>
      <c r="C17" s="55"/>
      <c r="D17" s="55"/>
      <c r="E17" s="55"/>
      <c r="F17" s="55"/>
      <c r="G17" s="56"/>
      <c r="H17" s="48">
        <v>2</v>
      </c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50"/>
      <c r="AP17" s="48">
        <v>3</v>
      </c>
      <c r="AQ17" s="49"/>
      <c r="AR17" s="49"/>
      <c r="AS17" s="49"/>
      <c r="AT17" s="49"/>
      <c r="AU17" s="49"/>
      <c r="AV17" s="49"/>
      <c r="AW17" s="50"/>
      <c r="AX17" s="48">
        <v>4</v>
      </c>
      <c r="AY17" s="49"/>
      <c r="AZ17" s="49"/>
      <c r="BA17" s="49"/>
      <c r="BB17" s="49"/>
      <c r="BC17" s="49"/>
      <c r="BD17" s="49"/>
      <c r="BE17" s="49"/>
      <c r="BF17" s="49"/>
      <c r="BG17" s="49"/>
      <c r="BH17" s="50"/>
      <c r="BI17" s="48">
        <v>5</v>
      </c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50"/>
      <c r="BV17" s="48">
        <v>6</v>
      </c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50"/>
      <c r="CI17" s="49">
        <v>7</v>
      </c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50"/>
    </row>
    <row r="18" spans="1:99" ht="15.75">
      <c r="A18" s="57" t="s">
        <v>28</v>
      </c>
      <c r="B18" s="58"/>
      <c r="C18" s="58"/>
      <c r="D18" s="58"/>
      <c r="E18" s="58"/>
      <c r="F18" s="58"/>
      <c r="G18" s="59"/>
      <c r="H18" s="60" t="s">
        <v>29</v>
      </c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2"/>
      <c r="AP18" s="57" t="s">
        <v>96</v>
      </c>
      <c r="AQ18" s="58"/>
      <c r="AR18" s="58"/>
      <c r="AS18" s="58"/>
      <c r="AT18" s="58"/>
      <c r="AU18" s="58"/>
      <c r="AV18" s="58"/>
      <c r="AW18" s="59"/>
      <c r="AX18" s="57" t="s">
        <v>96</v>
      </c>
      <c r="AY18" s="58"/>
      <c r="AZ18" s="58"/>
      <c r="BA18" s="58"/>
      <c r="BB18" s="58"/>
      <c r="BC18" s="58"/>
      <c r="BD18" s="58"/>
      <c r="BE18" s="58"/>
      <c r="BF18" s="58"/>
      <c r="BG18" s="58"/>
      <c r="BH18" s="59"/>
      <c r="BI18" s="57" t="s">
        <v>96</v>
      </c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9"/>
      <c r="BV18" s="57" t="s">
        <v>96</v>
      </c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9"/>
      <c r="CI18" s="58" t="s">
        <v>96</v>
      </c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9"/>
    </row>
    <row r="19" spans="1:99" ht="15.75">
      <c r="A19" s="37" t="s">
        <v>32</v>
      </c>
      <c r="B19" s="38"/>
      <c r="C19" s="38"/>
      <c r="D19" s="38"/>
      <c r="E19" s="38"/>
      <c r="F19" s="38"/>
      <c r="G19" s="39"/>
      <c r="H19" s="63" t="s">
        <v>30</v>
      </c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5"/>
      <c r="AP19" s="66" t="s">
        <v>96</v>
      </c>
      <c r="AQ19" s="67"/>
      <c r="AR19" s="67"/>
      <c r="AS19" s="67"/>
      <c r="AT19" s="67"/>
      <c r="AU19" s="67"/>
      <c r="AV19" s="67"/>
      <c r="AW19" s="68"/>
      <c r="AX19" s="66" t="s">
        <v>96</v>
      </c>
      <c r="AY19" s="67"/>
      <c r="AZ19" s="67"/>
      <c r="BA19" s="67"/>
      <c r="BB19" s="67"/>
      <c r="BC19" s="67"/>
      <c r="BD19" s="67"/>
      <c r="BE19" s="67"/>
      <c r="BF19" s="67"/>
      <c r="BG19" s="67"/>
      <c r="BH19" s="68"/>
      <c r="BI19" s="66" t="s">
        <v>96</v>
      </c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8"/>
      <c r="BV19" s="66" t="s">
        <v>96</v>
      </c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8"/>
      <c r="CI19" s="66" t="s">
        <v>96</v>
      </c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8"/>
    </row>
    <row r="20" spans="1:99" ht="15.75">
      <c r="A20" s="26"/>
      <c r="B20" s="27"/>
      <c r="C20" s="27"/>
      <c r="D20" s="27"/>
      <c r="E20" s="27"/>
      <c r="F20" s="27"/>
      <c r="G20" s="28"/>
      <c r="H20" s="15" t="s">
        <v>31</v>
      </c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7"/>
      <c r="AP20" s="26"/>
      <c r="AQ20" s="27"/>
      <c r="AR20" s="27"/>
      <c r="AS20" s="27"/>
      <c r="AT20" s="27"/>
      <c r="AU20" s="27"/>
      <c r="AV20" s="27"/>
      <c r="AW20" s="28"/>
      <c r="AX20" s="26"/>
      <c r="AY20" s="27"/>
      <c r="AZ20" s="27"/>
      <c r="BA20" s="27"/>
      <c r="BB20" s="27"/>
      <c r="BC20" s="27"/>
      <c r="BD20" s="27"/>
      <c r="BE20" s="27"/>
      <c r="BF20" s="27"/>
      <c r="BG20" s="27"/>
      <c r="BH20" s="28"/>
      <c r="BI20" s="26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8"/>
      <c r="BV20" s="26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8"/>
      <c r="CI20" s="26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8"/>
    </row>
    <row r="21" spans="1:99" ht="15.75">
      <c r="A21" s="66" t="s">
        <v>33</v>
      </c>
      <c r="B21" s="67"/>
      <c r="C21" s="67"/>
      <c r="D21" s="67"/>
      <c r="E21" s="67"/>
      <c r="F21" s="67"/>
      <c r="G21" s="68"/>
      <c r="H21" s="69" t="s">
        <v>34</v>
      </c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1"/>
      <c r="AP21" s="66" t="s">
        <v>96</v>
      </c>
      <c r="AQ21" s="67"/>
      <c r="AR21" s="67"/>
      <c r="AS21" s="67"/>
      <c r="AT21" s="67"/>
      <c r="AU21" s="67"/>
      <c r="AV21" s="67"/>
      <c r="AW21" s="68"/>
      <c r="AX21" s="66" t="s">
        <v>96</v>
      </c>
      <c r="AY21" s="67"/>
      <c r="AZ21" s="67"/>
      <c r="BA21" s="67"/>
      <c r="BB21" s="67"/>
      <c r="BC21" s="67"/>
      <c r="BD21" s="67"/>
      <c r="BE21" s="67"/>
      <c r="BF21" s="67"/>
      <c r="BG21" s="67"/>
      <c r="BH21" s="68"/>
      <c r="BI21" s="66" t="s">
        <v>96</v>
      </c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8"/>
      <c r="BV21" s="66" t="s">
        <v>96</v>
      </c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8"/>
      <c r="CI21" s="66" t="s">
        <v>96</v>
      </c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8"/>
    </row>
    <row r="22" spans="1:99" ht="15.75">
      <c r="A22" s="26"/>
      <c r="B22" s="27"/>
      <c r="C22" s="27"/>
      <c r="D22" s="27"/>
      <c r="E22" s="27"/>
      <c r="F22" s="27"/>
      <c r="G22" s="28"/>
      <c r="H22" s="15" t="s">
        <v>35</v>
      </c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7"/>
      <c r="AP22" s="26"/>
      <c r="AQ22" s="27"/>
      <c r="AR22" s="27"/>
      <c r="AS22" s="27"/>
      <c r="AT22" s="27"/>
      <c r="AU22" s="27"/>
      <c r="AV22" s="27"/>
      <c r="AW22" s="28"/>
      <c r="AX22" s="26"/>
      <c r="AY22" s="27"/>
      <c r="AZ22" s="27"/>
      <c r="BA22" s="27"/>
      <c r="BB22" s="27"/>
      <c r="BC22" s="27"/>
      <c r="BD22" s="27"/>
      <c r="BE22" s="27"/>
      <c r="BF22" s="27"/>
      <c r="BG22" s="27"/>
      <c r="BH22" s="28"/>
      <c r="BI22" s="26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8"/>
      <c r="BV22" s="26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8"/>
      <c r="CI22" s="26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8"/>
    </row>
    <row r="23" spans="1:99" ht="15.75">
      <c r="A23" s="66" t="s">
        <v>36</v>
      </c>
      <c r="B23" s="67"/>
      <c r="C23" s="67"/>
      <c r="D23" s="67"/>
      <c r="E23" s="67"/>
      <c r="F23" s="67"/>
      <c r="G23" s="68"/>
      <c r="H23" s="69" t="s">
        <v>37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1"/>
      <c r="AP23" s="66" t="s">
        <v>96</v>
      </c>
      <c r="AQ23" s="67"/>
      <c r="AR23" s="67"/>
      <c r="AS23" s="67"/>
      <c r="AT23" s="67"/>
      <c r="AU23" s="67"/>
      <c r="AV23" s="67"/>
      <c r="AW23" s="68"/>
      <c r="AX23" s="66" t="s">
        <v>96</v>
      </c>
      <c r="AY23" s="67"/>
      <c r="AZ23" s="67"/>
      <c r="BA23" s="67"/>
      <c r="BB23" s="67"/>
      <c r="BC23" s="67"/>
      <c r="BD23" s="67"/>
      <c r="BE23" s="67"/>
      <c r="BF23" s="67"/>
      <c r="BG23" s="67"/>
      <c r="BH23" s="68"/>
      <c r="BI23" s="66" t="s">
        <v>96</v>
      </c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8"/>
      <c r="BV23" s="66" t="s">
        <v>96</v>
      </c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8"/>
      <c r="CI23" s="66" t="s">
        <v>96</v>
      </c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8"/>
    </row>
    <row r="24" spans="1:99" ht="15.75">
      <c r="A24" s="26"/>
      <c r="B24" s="27"/>
      <c r="C24" s="27"/>
      <c r="D24" s="27"/>
      <c r="E24" s="27"/>
      <c r="F24" s="27"/>
      <c r="G24" s="28"/>
      <c r="H24" s="15" t="s">
        <v>38</v>
      </c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7"/>
      <c r="AP24" s="26"/>
      <c r="AQ24" s="27"/>
      <c r="AR24" s="27"/>
      <c r="AS24" s="27"/>
      <c r="AT24" s="27"/>
      <c r="AU24" s="27"/>
      <c r="AV24" s="27"/>
      <c r="AW24" s="28"/>
      <c r="AX24" s="26"/>
      <c r="AY24" s="27"/>
      <c r="AZ24" s="27"/>
      <c r="BA24" s="27"/>
      <c r="BB24" s="27"/>
      <c r="BC24" s="27"/>
      <c r="BD24" s="27"/>
      <c r="BE24" s="27"/>
      <c r="BF24" s="27"/>
      <c r="BG24" s="27"/>
      <c r="BH24" s="28"/>
      <c r="BI24" s="26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8"/>
      <c r="BV24" s="26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8"/>
      <c r="CI24" s="26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8"/>
    </row>
    <row r="25" spans="1:99" ht="15.75">
      <c r="A25" s="66" t="s">
        <v>39</v>
      </c>
      <c r="B25" s="67"/>
      <c r="C25" s="67"/>
      <c r="D25" s="67"/>
      <c r="E25" s="67"/>
      <c r="F25" s="67"/>
      <c r="G25" s="68"/>
      <c r="H25" s="69" t="s">
        <v>40</v>
      </c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1"/>
      <c r="AP25" s="69"/>
      <c r="AQ25" s="70"/>
      <c r="AR25" s="70"/>
      <c r="AS25" s="70"/>
      <c r="AT25" s="70"/>
      <c r="AU25" s="70"/>
      <c r="AV25" s="70"/>
      <c r="AW25" s="71"/>
      <c r="AX25" s="90"/>
      <c r="AY25" s="77"/>
      <c r="AZ25" s="77"/>
      <c r="BA25" s="77"/>
      <c r="BB25" s="77"/>
      <c r="BC25" s="77"/>
      <c r="BD25" s="77"/>
      <c r="BE25" s="77"/>
      <c r="BF25" s="77"/>
      <c r="BG25" s="77"/>
      <c r="BH25" s="78"/>
      <c r="BI25" s="90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8"/>
      <c r="BV25" s="90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8"/>
      <c r="CI25" s="90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8"/>
    </row>
    <row r="26" spans="1:99" ht="15.75">
      <c r="A26" s="37"/>
      <c r="B26" s="38"/>
      <c r="C26" s="38"/>
      <c r="D26" s="38"/>
      <c r="E26" s="38"/>
      <c r="F26" s="38"/>
      <c r="G26" s="39"/>
      <c r="H26" s="63" t="s">
        <v>41</v>
      </c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5"/>
      <c r="AP26" s="63"/>
      <c r="AQ26" s="64"/>
      <c r="AR26" s="64"/>
      <c r="AS26" s="64"/>
      <c r="AT26" s="64"/>
      <c r="AU26" s="64"/>
      <c r="AV26" s="64"/>
      <c r="AW26" s="65"/>
      <c r="AX26" s="79"/>
      <c r="AY26" s="80"/>
      <c r="AZ26" s="80"/>
      <c r="BA26" s="80"/>
      <c r="BB26" s="80"/>
      <c r="BC26" s="80"/>
      <c r="BD26" s="80"/>
      <c r="BE26" s="80"/>
      <c r="BF26" s="80"/>
      <c r="BG26" s="80"/>
      <c r="BH26" s="81"/>
      <c r="BI26" s="79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1"/>
      <c r="BV26" s="79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1"/>
      <c r="CI26" s="79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1"/>
    </row>
    <row r="27" spans="1:99" ht="15.75">
      <c r="A27" s="37"/>
      <c r="B27" s="38"/>
      <c r="C27" s="38"/>
      <c r="D27" s="38"/>
      <c r="E27" s="38"/>
      <c r="F27" s="38"/>
      <c r="G27" s="39"/>
      <c r="H27" s="63" t="s">
        <v>42</v>
      </c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5"/>
      <c r="AP27" s="63"/>
      <c r="AQ27" s="64"/>
      <c r="AR27" s="64"/>
      <c r="AS27" s="64"/>
      <c r="AT27" s="64"/>
      <c r="AU27" s="64"/>
      <c r="AV27" s="64"/>
      <c r="AW27" s="65"/>
      <c r="AX27" s="79"/>
      <c r="AY27" s="80"/>
      <c r="AZ27" s="80"/>
      <c r="BA27" s="80"/>
      <c r="BB27" s="80"/>
      <c r="BC27" s="80"/>
      <c r="BD27" s="80"/>
      <c r="BE27" s="80"/>
      <c r="BF27" s="80"/>
      <c r="BG27" s="80"/>
      <c r="BH27" s="81"/>
      <c r="BI27" s="79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1"/>
      <c r="BV27" s="79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1"/>
      <c r="CI27" s="79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1"/>
    </row>
    <row r="28" spans="1:99" ht="15.75">
      <c r="A28" s="37"/>
      <c r="B28" s="38"/>
      <c r="C28" s="38"/>
      <c r="D28" s="38"/>
      <c r="E28" s="38"/>
      <c r="F28" s="38"/>
      <c r="G28" s="39"/>
      <c r="H28" s="63" t="s">
        <v>43</v>
      </c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5"/>
      <c r="AP28" s="63"/>
      <c r="AQ28" s="64"/>
      <c r="AR28" s="64"/>
      <c r="AS28" s="64"/>
      <c r="AT28" s="64"/>
      <c r="AU28" s="64"/>
      <c r="AV28" s="64"/>
      <c r="AW28" s="65"/>
      <c r="AX28" s="79"/>
      <c r="AY28" s="80"/>
      <c r="AZ28" s="80"/>
      <c r="BA28" s="80"/>
      <c r="BB28" s="80"/>
      <c r="BC28" s="80"/>
      <c r="BD28" s="80"/>
      <c r="BE28" s="80"/>
      <c r="BF28" s="80"/>
      <c r="BG28" s="80"/>
      <c r="BH28" s="81"/>
      <c r="BI28" s="79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1"/>
      <c r="BV28" s="79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1"/>
      <c r="CI28" s="79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1"/>
    </row>
    <row r="29" spans="1:99" ht="15.75">
      <c r="A29" s="37"/>
      <c r="B29" s="38"/>
      <c r="C29" s="38"/>
      <c r="D29" s="38"/>
      <c r="E29" s="38"/>
      <c r="F29" s="38"/>
      <c r="G29" s="39"/>
      <c r="H29" s="63" t="s">
        <v>44</v>
      </c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5"/>
      <c r="AP29" s="63"/>
      <c r="AQ29" s="64"/>
      <c r="AR29" s="64"/>
      <c r="AS29" s="64"/>
      <c r="AT29" s="64"/>
      <c r="AU29" s="64"/>
      <c r="AV29" s="64"/>
      <c r="AW29" s="65"/>
      <c r="AX29" s="79"/>
      <c r="AY29" s="80"/>
      <c r="AZ29" s="80"/>
      <c r="BA29" s="80"/>
      <c r="BB29" s="80"/>
      <c r="BC29" s="80"/>
      <c r="BD29" s="80"/>
      <c r="BE29" s="80"/>
      <c r="BF29" s="80"/>
      <c r="BG29" s="80"/>
      <c r="BH29" s="81"/>
      <c r="BI29" s="79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1"/>
      <c r="BV29" s="79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1"/>
      <c r="CI29" s="79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1"/>
    </row>
    <row r="30" spans="1:99" ht="15.75">
      <c r="A30" s="37"/>
      <c r="B30" s="38"/>
      <c r="C30" s="38"/>
      <c r="D30" s="38"/>
      <c r="E30" s="38"/>
      <c r="F30" s="38"/>
      <c r="G30" s="39"/>
      <c r="H30" s="63" t="s">
        <v>45</v>
      </c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5"/>
      <c r="AP30" s="63"/>
      <c r="AQ30" s="64"/>
      <c r="AR30" s="64"/>
      <c r="AS30" s="64"/>
      <c r="AT30" s="64"/>
      <c r="AU30" s="64"/>
      <c r="AV30" s="64"/>
      <c r="AW30" s="65"/>
      <c r="AX30" s="79"/>
      <c r="AY30" s="80"/>
      <c r="AZ30" s="80"/>
      <c r="BA30" s="80"/>
      <c r="BB30" s="80"/>
      <c r="BC30" s="80"/>
      <c r="BD30" s="80"/>
      <c r="BE30" s="80"/>
      <c r="BF30" s="80"/>
      <c r="BG30" s="80"/>
      <c r="BH30" s="81"/>
      <c r="BI30" s="79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1"/>
      <c r="BV30" s="79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1"/>
      <c r="CI30" s="79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1"/>
    </row>
    <row r="31" spans="1:99" ht="15.75">
      <c r="A31" s="26"/>
      <c r="B31" s="27"/>
      <c r="C31" s="27"/>
      <c r="D31" s="27"/>
      <c r="E31" s="27"/>
      <c r="F31" s="27"/>
      <c r="G31" s="28"/>
      <c r="H31" s="15" t="s">
        <v>46</v>
      </c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7"/>
      <c r="AP31" s="15"/>
      <c r="AQ31" s="16"/>
      <c r="AR31" s="16"/>
      <c r="AS31" s="16"/>
      <c r="AT31" s="16"/>
      <c r="AU31" s="16"/>
      <c r="AV31" s="16"/>
      <c r="AW31" s="17"/>
      <c r="AX31" s="18"/>
      <c r="AY31" s="19"/>
      <c r="AZ31" s="19"/>
      <c r="BA31" s="19"/>
      <c r="BB31" s="19"/>
      <c r="BC31" s="19"/>
      <c r="BD31" s="19"/>
      <c r="BE31" s="19"/>
      <c r="BF31" s="19"/>
      <c r="BG31" s="19"/>
      <c r="BH31" s="20"/>
      <c r="BI31" s="18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20"/>
      <c r="BV31" s="18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20"/>
      <c r="CI31" s="18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20"/>
    </row>
    <row r="32" spans="1:99" ht="15.75">
      <c r="A32" s="26"/>
      <c r="B32" s="27"/>
      <c r="C32" s="27"/>
      <c r="D32" s="27"/>
      <c r="E32" s="27"/>
      <c r="F32" s="27"/>
      <c r="G32" s="28"/>
      <c r="H32" s="15" t="s">
        <v>47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7"/>
      <c r="AP32" s="15"/>
      <c r="AQ32" s="16"/>
      <c r="AR32" s="16"/>
      <c r="AS32" s="16"/>
      <c r="AT32" s="16"/>
      <c r="AU32" s="16"/>
      <c r="AV32" s="16"/>
      <c r="AW32" s="17"/>
      <c r="AX32" s="18"/>
      <c r="AY32" s="19"/>
      <c r="AZ32" s="19"/>
      <c r="BA32" s="19"/>
      <c r="BB32" s="19"/>
      <c r="BC32" s="19"/>
      <c r="BD32" s="19"/>
      <c r="BE32" s="19"/>
      <c r="BF32" s="19"/>
      <c r="BG32" s="19"/>
      <c r="BH32" s="20"/>
      <c r="BI32" s="18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20"/>
      <c r="BV32" s="18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20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20"/>
    </row>
    <row r="33" spans="1:99" ht="15.75">
      <c r="A33" s="26" t="s">
        <v>97</v>
      </c>
      <c r="B33" s="27"/>
      <c r="C33" s="27"/>
      <c r="D33" s="27"/>
      <c r="E33" s="27"/>
      <c r="F33" s="27"/>
      <c r="G33" s="28"/>
      <c r="H33" s="15" t="s">
        <v>48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7"/>
      <c r="AP33" s="15" t="s">
        <v>119</v>
      </c>
      <c r="AQ33" s="16"/>
      <c r="AR33" s="16"/>
      <c r="AS33" s="16"/>
      <c r="AT33" s="16"/>
      <c r="AU33" s="16"/>
      <c r="AV33" s="16"/>
      <c r="AW33" s="17"/>
      <c r="AX33" s="18" t="s">
        <v>127</v>
      </c>
      <c r="AY33" s="19"/>
      <c r="AZ33" s="19"/>
      <c r="BA33" s="19"/>
      <c r="BB33" s="19"/>
      <c r="BC33" s="19"/>
      <c r="BD33" s="19"/>
      <c r="BE33" s="19"/>
      <c r="BF33" s="19"/>
      <c r="BG33" s="19"/>
      <c r="BH33" s="20"/>
      <c r="BI33" s="72">
        <f>BI34+BI47</f>
        <v>11619.54</v>
      </c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20"/>
      <c r="BV33" s="18">
        <f>BV47</f>
        <v>5898.78</v>
      </c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20"/>
      <c r="CI33" s="8">
        <f>CI34+CI47</f>
        <v>21699.809669999995</v>
      </c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20"/>
    </row>
    <row r="34" spans="1:99" ht="15.75">
      <c r="A34" s="73" t="s">
        <v>137</v>
      </c>
      <c r="B34" s="74"/>
      <c r="C34" s="74"/>
      <c r="D34" s="74"/>
      <c r="E34" s="74"/>
      <c r="F34" s="74"/>
      <c r="G34" s="75"/>
      <c r="H34" s="69" t="s">
        <v>49</v>
      </c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1"/>
      <c r="AP34" s="69" t="s">
        <v>119</v>
      </c>
      <c r="AQ34" s="70"/>
      <c r="AR34" s="70"/>
      <c r="AS34" s="70"/>
      <c r="AT34" s="70"/>
      <c r="AU34" s="70"/>
      <c r="AV34" s="70"/>
      <c r="AW34" s="71"/>
      <c r="AX34" s="90" t="s">
        <v>144</v>
      </c>
      <c r="AY34" s="77"/>
      <c r="AZ34" s="77"/>
      <c r="BA34" s="77"/>
      <c r="BB34" s="77"/>
      <c r="BC34" s="77"/>
      <c r="BD34" s="77"/>
      <c r="BE34" s="77"/>
      <c r="BF34" s="77"/>
      <c r="BG34" s="77"/>
      <c r="BH34" s="78"/>
      <c r="BI34" s="82">
        <f>BI38+BI39+BI40+BI41+BI42</f>
        <v>1115</v>
      </c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4"/>
      <c r="BV34" s="66" t="s">
        <v>96</v>
      </c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8"/>
      <c r="CI34" s="76">
        <f>CI38+CI39+CI40+CI41+CI42</f>
        <v>4378.72402</v>
      </c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8"/>
    </row>
    <row r="35" spans="1:99" ht="15.75">
      <c r="A35" s="37"/>
      <c r="B35" s="38"/>
      <c r="C35" s="38"/>
      <c r="D35" s="38"/>
      <c r="E35" s="38"/>
      <c r="F35" s="38"/>
      <c r="G35" s="39"/>
      <c r="H35" s="63" t="s">
        <v>50</v>
      </c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5"/>
      <c r="AP35" s="63"/>
      <c r="AQ35" s="64"/>
      <c r="AR35" s="64"/>
      <c r="AS35" s="64"/>
      <c r="AT35" s="64"/>
      <c r="AU35" s="64"/>
      <c r="AV35" s="64"/>
      <c r="AW35" s="65"/>
      <c r="AX35" s="79"/>
      <c r="AY35" s="80"/>
      <c r="AZ35" s="80"/>
      <c r="BA35" s="80"/>
      <c r="BB35" s="80"/>
      <c r="BC35" s="80"/>
      <c r="BD35" s="80"/>
      <c r="BE35" s="80"/>
      <c r="BF35" s="80"/>
      <c r="BG35" s="80"/>
      <c r="BH35" s="81"/>
      <c r="BI35" s="85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7"/>
      <c r="BV35" s="37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9"/>
      <c r="CI35" s="79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1"/>
    </row>
    <row r="36" spans="1:99" ht="15.75">
      <c r="A36" s="37"/>
      <c r="B36" s="38"/>
      <c r="C36" s="38"/>
      <c r="D36" s="38"/>
      <c r="E36" s="38"/>
      <c r="F36" s="38"/>
      <c r="G36" s="39"/>
      <c r="H36" s="63" t="s">
        <v>51</v>
      </c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5"/>
      <c r="AP36" s="63"/>
      <c r="AQ36" s="64"/>
      <c r="AR36" s="64"/>
      <c r="AS36" s="64"/>
      <c r="AT36" s="64"/>
      <c r="AU36" s="64"/>
      <c r="AV36" s="64"/>
      <c r="AW36" s="65"/>
      <c r="AX36" s="79"/>
      <c r="AY36" s="80"/>
      <c r="AZ36" s="80"/>
      <c r="BA36" s="80"/>
      <c r="BB36" s="80"/>
      <c r="BC36" s="80"/>
      <c r="BD36" s="80"/>
      <c r="BE36" s="80"/>
      <c r="BF36" s="80"/>
      <c r="BG36" s="80"/>
      <c r="BH36" s="81"/>
      <c r="BI36" s="85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7"/>
      <c r="BV36" s="37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9"/>
      <c r="CI36" s="79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1"/>
    </row>
    <row r="37" spans="1:99" ht="15.75">
      <c r="A37" s="37"/>
      <c r="B37" s="38"/>
      <c r="C37" s="38"/>
      <c r="D37" s="38"/>
      <c r="E37" s="38"/>
      <c r="F37" s="38"/>
      <c r="G37" s="39"/>
      <c r="H37" s="15" t="s">
        <v>52</v>
      </c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7"/>
      <c r="AP37" s="15"/>
      <c r="AQ37" s="16"/>
      <c r="AR37" s="16"/>
      <c r="AS37" s="16"/>
      <c r="AT37" s="16"/>
      <c r="AU37" s="16"/>
      <c r="AV37" s="16"/>
      <c r="AW37" s="17"/>
      <c r="AX37" s="18"/>
      <c r="AY37" s="19"/>
      <c r="AZ37" s="19"/>
      <c r="BA37" s="19"/>
      <c r="BB37" s="19"/>
      <c r="BC37" s="19"/>
      <c r="BD37" s="19"/>
      <c r="BE37" s="19"/>
      <c r="BF37" s="19"/>
      <c r="BG37" s="19"/>
      <c r="BH37" s="20"/>
      <c r="BI37" s="72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9"/>
      <c r="BV37" s="26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8"/>
      <c r="CI37" s="18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20"/>
    </row>
    <row r="38" spans="1:99" ht="30.75" customHeight="1">
      <c r="A38" s="10"/>
      <c r="B38" s="11"/>
      <c r="C38" s="11"/>
      <c r="D38" s="11"/>
      <c r="E38" s="11"/>
      <c r="F38" s="11"/>
      <c r="G38" s="21"/>
      <c r="H38" s="12" t="s">
        <v>138</v>
      </c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4"/>
      <c r="AP38" s="15">
        <v>2015</v>
      </c>
      <c r="AQ38" s="16"/>
      <c r="AR38" s="16"/>
      <c r="AS38" s="16"/>
      <c r="AT38" s="16"/>
      <c r="AU38" s="16"/>
      <c r="AV38" s="16"/>
      <c r="AW38" s="17"/>
      <c r="AX38" s="18">
        <v>10</v>
      </c>
      <c r="AY38" s="19"/>
      <c r="AZ38" s="19"/>
      <c r="BA38" s="19"/>
      <c r="BB38" s="19"/>
      <c r="BC38" s="19"/>
      <c r="BD38" s="19"/>
      <c r="BE38" s="19"/>
      <c r="BF38" s="19"/>
      <c r="BG38" s="19"/>
      <c r="BH38" s="20"/>
      <c r="BI38" s="18">
        <f>96*2</f>
        <v>192</v>
      </c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20"/>
      <c r="BV38" s="18" t="s">
        <v>132</v>
      </c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20"/>
      <c r="CI38" s="8">
        <f>767251.93/1000</f>
        <v>767.25193</v>
      </c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9"/>
    </row>
    <row r="39" spans="1:99" ht="30.75" customHeight="1">
      <c r="A39" s="10"/>
      <c r="B39" s="11"/>
      <c r="C39" s="11"/>
      <c r="D39" s="11"/>
      <c r="E39" s="11"/>
      <c r="F39" s="11"/>
      <c r="G39" s="21"/>
      <c r="H39" s="22" t="s">
        <v>140</v>
      </c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4"/>
      <c r="AP39" s="15">
        <v>2016</v>
      </c>
      <c r="AQ39" s="16"/>
      <c r="AR39" s="16"/>
      <c r="AS39" s="16"/>
      <c r="AT39" s="16"/>
      <c r="AU39" s="16"/>
      <c r="AV39" s="16"/>
      <c r="AW39" s="17"/>
      <c r="AX39" s="18">
        <v>10</v>
      </c>
      <c r="AY39" s="19"/>
      <c r="AZ39" s="19"/>
      <c r="BA39" s="19"/>
      <c r="BB39" s="19"/>
      <c r="BC39" s="19"/>
      <c r="BD39" s="19"/>
      <c r="BE39" s="19"/>
      <c r="BF39" s="19"/>
      <c r="BG39" s="19"/>
      <c r="BH39" s="20"/>
      <c r="BI39" s="18">
        <f>82*2</f>
        <v>164</v>
      </c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20"/>
      <c r="BV39" s="18" t="s">
        <v>132</v>
      </c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20"/>
      <c r="CI39" s="8">
        <f>619138.07/1000</f>
        <v>619.13807</v>
      </c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9"/>
    </row>
    <row r="40" spans="1:99" ht="30.75" customHeight="1">
      <c r="A40" s="10"/>
      <c r="B40" s="11"/>
      <c r="C40" s="11"/>
      <c r="D40" s="11"/>
      <c r="E40" s="11"/>
      <c r="F40" s="11"/>
      <c r="G40" s="21"/>
      <c r="H40" s="22" t="s">
        <v>141</v>
      </c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4"/>
      <c r="AP40" s="15">
        <v>2016</v>
      </c>
      <c r="AQ40" s="16"/>
      <c r="AR40" s="16"/>
      <c r="AS40" s="16"/>
      <c r="AT40" s="16"/>
      <c r="AU40" s="16"/>
      <c r="AV40" s="16"/>
      <c r="AW40" s="17"/>
      <c r="AX40" s="18">
        <v>10</v>
      </c>
      <c r="AY40" s="19"/>
      <c r="AZ40" s="19"/>
      <c r="BA40" s="19"/>
      <c r="BB40" s="19"/>
      <c r="BC40" s="19"/>
      <c r="BD40" s="19"/>
      <c r="BE40" s="19"/>
      <c r="BF40" s="19"/>
      <c r="BG40" s="19"/>
      <c r="BH40" s="20"/>
      <c r="BI40" s="18">
        <f>85*2</f>
        <v>170</v>
      </c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20"/>
      <c r="BV40" s="18" t="s">
        <v>132</v>
      </c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20"/>
      <c r="CI40" s="8">
        <f>708996.35/1000</f>
        <v>708.99635</v>
      </c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9"/>
    </row>
    <row r="41" spans="1:99" ht="30.75" customHeight="1">
      <c r="A41" s="10"/>
      <c r="B41" s="11"/>
      <c r="C41" s="11"/>
      <c r="D41" s="11"/>
      <c r="E41" s="11"/>
      <c r="F41" s="11"/>
      <c r="G41" s="11"/>
      <c r="H41" s="12" t="s">
        <v>142</v>
      </c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4"/>
      <c r="AP41" s="15">
        <v>2015</v>
      </c>
      <c r="AQ41" s="16"/>
      <c r="AR41" s="16"/>
      <c r="AS41" s="16"/>
      <c r="AT41" s="16"/>
      <c r="AU41" s="16"/>
      <c r="AV41" s="16"/>
      <c r="AW41" s="17"/>
      <c r="AX41" s="18">
        <v>10</v>
      </c>
      <c r="AY41" s="19"/>
      <c r="AZ41" s="19"/>
      <c r="BA41" s="19"/>
      <c r="BB41" s="19"/>
      <c r="BC41" s="19"/>
      <c r="BD41" s="19"/>
      <c r="BE41" s="19"/>
      <c r="BF41" s="19"/>
      <c r="BG41" s="19"/>
      <c r="BH41" s="20"/>
      <c r="BI41" s="18">
        <f>17.5*2</f>
        <v>35</v>
      </c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20"/>
      <c r="BV41" s="18" t="s">
        <v>132</v>
      </c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20"/>
      <c r="CI41" s="8">
        <f>134142.69/1000</f>
        <v>134.14269000000002</v>
      </c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9"/>
    </row>
    <row r="42" spans="1:99" ht="30.75" customHeight="1">
      <c r="A42" s="109"/>
      <c r="B42" s="110"/>
      <c r="C42" s="110"/>
      <c r="D42" s="110"/>
      <c r="E42" s="110"/>
      <c r="F42" s="110"/>
      <c r="G42" s="111"/>
      <c r="H42" s="22" t="s">
        <v>143</v>
      </c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4"/>
      <c r="AP42" s="22">
        <v>2016</v>
      </c>
      <c r="AQ42" s="23"/>
      <c r="AR42" s="23"/>
      <c r="AS42" s="23"/>
      <c r="AT42" s="23"/>
      <c r="AU42" s="23"/>
      <c r="AV42" s="23"/>
      <c r="AW42" s="24"/>
      <c r="AX42" s="32">
        <v>6</v>
      </c>
      <c r="AY42" s="33"/>
      <c r="AZ42" s="33"/>
      <c r="BA42" s="33"/>
      <c r="BB42" s="33"/>
      <c r="BC42" s="33"/>
      <c r="BD42" s="33"/>
      <c r="BE42" s="33"/>
      <c r="BF42" s="33"/>
      <c r="BG42" s="33"/>
      <c r="BH42" s="34"/>
      <c r="BI42" s="32">
        <f>277*2</f>
        <v>554</v>
      </c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4"/>
      <c r="BV42" s="32" t="s">
        <v>132</v>
      </c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4"/>
      <c r="CI42" s="35">
        <f>2149194.98/1000</f>
        <v>2149.1949799999998</v>
      </c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6"/>
    </row>
    <row r="43" spans="1:99" ht="30" customHeight="1">
      <c r="A43" s="25" t="s">
        <v>120</v>
      </c>
      <c r="B43" s="25"/>
      <c r="C43" s="25"/>
      <c r="D43" s="25"/>
      <c r="E43" s="25"/>
      <c r="F43" s="25"/>
      <c r="G43" s="25"/>
      <c r="H43" s="22" t="s">
        <v>145</v>
      </c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4"/>
      <c r="AP43" s="26" t="s">
        <v>96</v>
      </c>
      <c r="AQ43" s="27"/>
      <c r="AR43" s="27"/>
      <c r="AS43" s="27"/>
      <c r="AT43" s="27"/>
      <c r="AU43" s="27"/>
      <c r="AV43" s="27"/>
      <c r="AW43" s="28"/>
      <c r="AX43" s="26" t="s">
        <v>96</v>
      </c>
      <c r="AY43" s="27"/>
      <c r="AZ43" s="27"/>
      <c r="BA43" s="27"/>
      <c r="BB43" s="27"/>
      <c r="BC43" s="27"/>
      <c r="BD43" s="27"/>
      <c r="BE43" s="27"/>
      <c r="BF43" s="27"/>
      <c r="BG43" s="27"/>
      <c r="BH43" s="28"/>
      <c r="BI43" s="26" t="s">
        <v>96</v>
      </c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8"/>
      <c r="BV43" s="26" t="s">
        <v>96</v>
      </c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8"/>
      <c r="CI43" s="27" t="s">
        <v>96</v>
      </c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8"/>
    </row>
    <row r="44" spans="1:99" ht="15.75">
      <c r="A44" s="73" t="s">
        <v>121</v>
      </c>
      <c r="B44" s="74"/>
      <c r="C44" s="74"/>
      <c r="D44" s="74"/>
      <c r="E44" s="74"/>
      <c r="F44" s="74"/>
      <c r="G44" s="75"/>
      <c r="H44" s="15" t="s">
        <v>53</v>
      </c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7"/>
      <c r="AP44" s="26" t="s">
        <v>96</v>
      </c>
      <c r="AQ44" s="27"/>
      <c r="AR44" s="27"/>
      <c r="AS44" s="27"/>
      <c r="AT44" s="27"/>
      <c r="AU44" s="27"/>
      <c r="AV44" s="27"/>
      <c r="AW44" s="28"/>
      <c r="AX44" s="26" t="s">
        <v>96</v>
      </c>
      <c r="AY44" s="27"/>
      <c r="AZ44" s="27"/>
      <c r="BA44" s="27"/>
      <c r="BB44" s="27"/>
      <c r="BC44" s="27"/>
      <c r="BD44" s="27"/>
      <c r="BE44" s="27"/>
      <c r="BF44" s="27"/>
      <c r="BG44" s="27"/>
      <c r="BH44" s="28"/>
      <c r="BI44" s="26" t="s">
        <v>96</v>
      </c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8"/>
      <c r="BV44" s="26" t="s">
        <v>96</v>
      </c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8"/>
      <c r="CI44" s="27" t="s">
        <v>96</v>
      </c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8"/>
    </row>
    <row r="45" spans="1:99" ht="15.75">
      <c r="A45" s="73" t="s">
        <v>122</v>
      </c>
      <c r="B45" s="74"/>
      <c r="C45" s="74"/>
      <c r="D45" s="74"/>
      <c r="E45" s="74"/>
      <c r="F45" s="74"/>
      <c r="G45" s="75"/>
      <c r="H45" s="69" t="s">
        <v>54</v>
      </c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1"/>
      <c r="AP45" s="66" t="s">
        <v>96</v>
      </c>
      <c r="AQ45" s="67"/>
      <c r="AR45" s="67"/>
      <c r="AS45" s="67"/>
      <c r="AT45" s="67"/>
      <c r="AU45" s="67"/>
      <c r="AV45" s="67"/>
      <c r="AW45" s="68"/>
      <c r="AX45" s="66" t="s">
        <v>96</v>
      </c>
      <c r="AY45" s="67"/>
      <c r="AZ45" s="67"/>
      <c r="BA45" s="67"/>
      <c r="BB45" s="67"/>
      <c r="BC45" s="67"/>
      <c r="BD45" s="67"/>
      <c r="BE45" s="67"/>
      <c r="BF45" s="67"/>
      <c r="BG45" s="67"/>
      <c r="BH45" s="68"/>
      <c r="BI45" s="66" t="s">
        <v>96</v>
      </c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8"/>
      <c r="BV45" s="66" t="s">
        <v>96</v>
      </c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8"/>
      <c r="CI45" s="66" t="s">
        <v>96</v>
      </c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8"/>
    </row>
    <row r="46" spans="1:99" ht="15.75">
      <c r="A46" s="26"/>
      <c r="B46" s="27"/>
      <c r="C46" s="27"/>
      <c r="D46" s="27"/>
      <c r="E46" s="27"/>
      <c r="F46" s="27"/>
      <c r="G46" s="28"/>
      <c r="H46" s="15" t="s">
        <v>55</v>
      </c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7"/>
      <c r="AP46" s="26"/>
      <c r="AQ46" s="27"/>
      <c r="AR46" s="27"/>
      <c r="AS46" s="27"/>
      <c r="AT46" s="27"/>
      <c r="AU46" s="27"/>
      <c r="AV46" s="27"/>
      <c r="AW46" s="28"/>
      <c r="AX46" s="26"/>
      <c r="AY46" s="27"/>
      <c r="AZ46" s="27"/>
      <c r="BA46" s="27"/>
      <c r="BB46" s="27"/>
      <c r="BC46" s="27"/>
      <c r="BD46" s="27"/>
      <c r="BE46" s="27"/>
      <c r="BF46" s="27"/>
      <c r="BG46" s="27"/>
      <c r="BH46" s="28"/>
      <c r="BI46" s="26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8"/>
      <c r="BV46" s="26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8"/>
      <c r="CI46" s="26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8"/>
    </row>
    <row r="47" spans="1:99" ht="15.75">
      <c r="A47" s="66" t="s">
        <v>56</v>
      </c>
      <c r="B47" s="67"/>
      <c r="C47" s="67"/>
      <c r="D47" s="67"/>
      <c r="E47" s="67"/>
      <c r="F47" s="67"/>
      <c r="G47" s="68"/>
      <c r="H47" s="69" t="s">
        <v>40</v>
      </c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1"/>
      <c r="AP47" s="69" t="s">
        <v>119</v>
      </c>
      <c r="AQ47" s="70"/>
      <c r="AR47" s="70"/>
      <c r="AS47" s="70"/>
      <c r="AT47" s="70"/>
      <c r="AU47" s="70"/>
      <c r="AV47" s="70"/>
      <c r="AW47" s="71"/>
      <c r="AX47" s="90" t="s">
        <v>127</v>
      </c>
      <c r="AY47" s="77"/>
      <c r="AZ47" s="77"/>
      <c r="BA47" s="77"/>
      <c r="BB47" s="77"/>
      <c r="BC47" s="77"/>
      <c r="BD47" s="77"/>
      <c r="BE47" s="77"/>
      <c r="BF47" s="77"/>
      <c r="BG47" s="77"/>
      <c r="BH47" s="78"/>
      <c r="BI47" s="90">
        <f>BI54+BI55+BI56+BI57+BI58+BI59+BI60+BI61+BI62+BI63+BI64+BI65+BI66+BI67+BI68+BI69+BI70+BI71+BI72+BI73</f>
        <v>10504.54</v>
      </c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8"/>
      <c r="BV47" s="90">
        <f>BV54+BV55+BV56+BV57+BV58+BV59+BV60+BV61+BV62+BV63+BV64+BV65+BV67+BV70+BV72+BV73</f>
        <v>5898.78</v>
      </c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8"/>
      <c r="CI47" s="76">
        <f>CI54+CI55+CI56+CI57+CI58+CI59+CI60+CI61+CI62+CI63+CI64+CI65+CI66+CI67+CI68+CI69+CI70+CI71+CI72+CI73</f>
        <v>17321.085649999997</v>
      </c>
      <c r="CJ47" s="91"/>
      <c r="CK47" s="91"/>
      <c r="CL47" s="91"/>
      <c r="CM47" s="91"/>
      <c r="CN47" s="91"/>
      <c r="CO47" s="91"/>
      <c r="CP47" s="91"/>
      <c r="CQ47" s="91"/>
      <c r="CR47" s="91"/>
      <c r="CS47" s="91"/>
      <c r="CT47" s="91"/>
      <c r="CU47" s="92"/>
    </row>
    <row r="48" spans="1:99" ht="15.75">
      <c r="A48" s="37"/>
      <c r="B48" s="38"/>
      <c r="C48" s="38"/>
      <c r="D48" s="38"/>
      <c r="E48" s="38"/>
      <c r="F48" s="38"/>
      <c r="G48" s="39"/>
      <c r="H48" s="63" t="s">
        <v>41</v>
      </c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5"/>
      <c r="AP48" s="63"/>
      <c r="AQ48" s="64"/>
      <c r="AR48" s="64"/>
      <c r="AS48" s="64"/>
      <c r="AT48" s="64"/>
      <c r="AU48" s="64"/>
      <c r="AV48" s="64"/>
      <c r="AW48" s="65"/>
      <c r="AX48" s="79"/>
      <c r="AY48" s="80"/>
      <c r="AZ48" s="80"/>
      <c r="BA48" s="80"/>
      <c r="BB48" s="80"/>
      <c r="BC48" s="80"/>
      <c r="BD48" s="80"/>
      <c r="BE48" s="80"/>
      <c r="BF48" s="80"/>
      <c r="BG48" s="80"/>
      <c r="BH48" s="81"/>
      <c r="BI48" s="79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1"/>
      <c r="BV48" s="79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1"/>
      <c r="CI48" s="93"/>
      <c r="CJ48" s="94"/>
      <c r="CK48" s="94"/>
      <c r="CL48" s="94"/>
      <c r="CM48" s="94"/>
      <c r="CN48" s="94"/>
      <c r="CO48" s="94"/>
      <c r="CP48" s="94"/>
      <c r="CQ48" s="94"/>
      <c r="CR48" s="94"/>
      <c r="CS48" s="94"/>
      <c r="CT48" s="94"/>
      <c r="CU48" s="95"/>
    </row>
    <row r="49" spans="1:99" ht="15.75">
      <c r="A49" s="37"/>
      <c r="B49" s="38"/>
      <c r="C49" s="38"/>
      <c r="D49" s="38"/>
      <c r="E49" s="38"/>
      <c r="F49" s="38"/>
      <c r="G49" s="39"/>
      <c r="H49" s="63" t="s">
        <v>42</v>
      </c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5"/>
      <c r="AP49" s="63"/>
      <c r="AQ49" s="64"/>
      <c r="AR49" s="64"/>
      <c r="AS49" s="64"/>
      <c r="AT49" s="64"/>
      <c r="AU49" s="64"/>
      <c r="AV49" s="64"/>
      <c r="AW49" s="65"/>
      <c r="AX49" s="79"/>
      <c r="AY49" s="80"/>
      <c r="AZ49" s="80"/>
      <c r="BA49" s="80"/>
      <c r="BB49" s="80"/>
      <c r="BC49" s="80"/>
      <c r="BD49" s="80"/>
      <c r="BE49" s="80"/>
      <c r="BF49" s="80"/>
      <c r="BG49" s="80"/>
      <c r="BH49" s="81"/>
      <c r="BI49" s="79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1"/>
      <c r="BV49" s="79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1"/>
      <c r="CI49" s="93"/>
      <c r="CJ49" s="94"/>
      <c r="CK49" s="94"/>
      <c r="CL49" s="94"/>
      <c r="CM49" s="94"/>
      <c r="CN49" s="94"/>
      <c r="CO49" s="94"/>
      <c r="CP49" s="94"/>
      <c r="CQ49" s="94"/>
      <c r="CR49" s="94"/>
      <c r="CS49" s="94"/>
      <c r="CT49" s="94"/>
      <c r="CU49" s="95"/>
    </row>
    <row r="50" spans="1:99" ht="15.75">
      <c r="A50" s="37"/>
      <c r="B50" s="38"/>
      <c r="C50" s="38"/>
      <c r="D50" s="38"/>
      <c r="E50" s="38"/>
      <c r="F50" s="38"/>
      <c r="G50" s="39"/>
      <c r="H50" s="63" t="s">
        <v>43</v>
      </c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5"/>
      <c r="AP50" s="63"/>
      <c r="AQ50" s="64"/>
      <c r="AR50" s="64"/>
      <c r="AS50" s="64"/>
      <c r="AT50" s="64"/>
      <c r="AU50" s="64"/>
      <c r="AV50" s="64"/>
      <c r="AW50" s="65"/>
      <c r="AX50" s="79"/>
      <c r="AY50" s="80"/>
      <c r="AZ50" s="80"/>
      <c r="BA50" s="80"/>
      <c r="BB50" s="80"/>
      <c r="BC50" s="80"/>
      <c r="BD50" s="80"/>
      <c r="BE50" s="80"/>
      <c r="BF50" s="80"/>
      <c r="BG50" s="80"/>
      <c r="BH50" s="81"/>
      <c r="BI50" s="79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1"/>
      <c r="BV50" s="79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1"/>
      <c r="CI50" s="93"/>
      <c r="CJ50" s="94"/>
      <c r="CK50" s="94"/>
      <c r="CL50" s="94"/>
      <c r="CM50" s="94"/>
      <c r="CN50" s="94"/>
      <c r="CO50" s="94"/>
      <c r="CP50" s="94"/>
      <c r="CQ50" s="94"/>
      <c r="CR50" s="94"/>
      <c r="CS50" s="94"/>
      <c r="CT50" s="94"/>
      <c r="CU50" s="95"/>
    </row>
    <row r="51" spans="1:99" ht="15.75">
      <c r="A51" s="37"/>
      <c r="B51" s="38"/>
      <c r="C51" s="38"/>
      <c r="D51" s="38"/>
      <c r="E51" s="38"/>
      <c r="F51" s="38"/>
      <c r="G51" s="39"/>
      <c r="H51" s="63" t="s">
        <v>44</v>
      </c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5"/>
      <c r="AP51" s="63"/>
      <c r="AQ51" s="64"/>
      <c r="AR51" s="64"/>
      <c r="AS51" s="64"/>
      <c r="AT51" s="64"/>
      <c r="AU51" s="64"/>
      <c r="AV51" s="64"/>
      <c r="AW51" s="65"/>
      <c r="AX51" s="79"/>
      <c r="AY51" s="80"/>
      <c r="AZ51" s="80"/>
      <c r="BA51" s="80"/>
      <c r="BB51" s="80"/>
      <c r="BC51" s="80"/>
      <c r="BD51" s="80"/>
      <c r="BE51" s="80"/>
      <c r="BF51" s="80"/>
      <c r="BG51" s="80"/>
      <c r="BH51" s="81"/>
      <c r="BI51" s="79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1"/>
      <c r="BV51" s="79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1"/>
      <c r="CI51" s="93"/>
      <c r="CJ51" s="94"/>
      <c r="CK51" s="94"/>
      <c r="CL51" s="94"/>
      <c r="CM51" s="94"/>
      <c r="CN51" s="94"/>
      <c r="CO51" s="94"/>
      <c r="CP51" s="94"/>
      <c r="CQ51" s="94"/>
      <c r="CR51" s="94"/>
      <c r="CS51" s="94"/>
      <c r="CT51" s="94"/>
      <c r="CU51" s="95"/>
    </row>
    <row r="52" spans="1:99" ht="15.75">
      <c r="A52" s="37"/>
      <c r="B52" s="38"/>
      <c r="C52" s="38"/>
      <c r="D52" s="38"/>
      <c r="E52" s="38"/>
      <c r="F52" s="38"/>
      <c r="G52" s="39"/>
      <c r="H52" s="63" t="s">
        <v>45</v>
      </c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5"/>
      <c r="AP52" s="63"/>
      <c r="AQ52" s="64"/>
      <c r="AR52" s="64"/>
      <c r="AS52" s="64"/>
      <c r="AT52" s="64"/>
      <c r="AU52" s="64"/>
      <c r="AV52" s="64"/>
      <c r="AW52" s="65"/>
      <c r="AX52" s="79"/>
      <c r="AY52" s="80"/>
      <c r="AZ52" s="80"/>
      <c r="BA52" s="80"/>
      <c r="BB52" s="80"/>
      <c r="BC52" s="80"/>
      <c r="BD52" s="80"/>
      <c r="BE52" s="80"/>
      <c r="BF52" s="80"/>
      <c r="BG52" s="80"/>
      <c r="BH52" s="81"/>
      <c r="BI52" s="79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1"/>
      <c r="BV52" s="79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1"/>
      <c r="CI52" s="93"/>
      <c r="CJ52" s="94"/>
      <c r="CK52" s="94"/>
      <c r="CL52" s="94"/>
      <c r="CM52" s="94"/>
      <c r="CN52" s="94"/>
      <c r="CO52" s="94"/>
      <c r="CP52" s="94"/>
      <c r="CQ52" s="94"/>
      <c r="CR52" s="94"/>
      <c r="CS52" s="94"/>
      <c r="CT52" s="94"/>
      <c r="CU52" s="95"/>
    </row>
    <row r="53" spans="1:99" ht="15.75">
      <c r="A53" s="26"/>
      <c r="B53" s="27"/>
      <c r="C53" s="27"/>
      <c r="D53" s="27"/>
      <c r="E53" s="27"/>
      <c r="F53" s="27"/>
      <c r="G53" s="28"/>
      <c r="H53" s="15" t="s">
        <v>46</v>
      </c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7"/>
      <c r="AP53" s="15"/>
      <c r="AQ53" s="16"/>
      <c r="AR53" s="16"/>
      <c r="AS53" s="16"/>
      <c r="AT53" s="16"/>
      <c r="AU53" s="16"/>
      <c r="AV53" s="16"/>
      <c r="AW53" s="17"/>
      <c r="AX53" s="18"/>
      <c r="AY53" s="19"/>
      <c r="AZ53" s="19"/>
      <c r="BA53" s="19"/>
      <c r="BB53" s="19"/>
      <c r="BC53" s="19"/>
      <c r="BD53" s="19"/>
      <c r="BE53" s="19"/>
      <c r="BF53" s="19"/>
      <c r="BG53" s="19"/>
      <c r="BH53" s="20"/>
      <c r="BI53" s="18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20"/>
      <c r="BV53" s="18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20"/>
      <c r="CI53" s="96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9"/>
    </row>
    <row r="54" spans="1:99" ht="47.25" customHeight="1">
      <c r="A54" s="25" t="s">
        <v>123</v>
      </c>
      <c r="B54" s="25"/>
      <c r="C54" s="25"/>
      <c r="D54" s="25"/>
      <c r="E54" s="25"/>
      <c r="F54" s="25"/>
      <c r="G54" s="25"/>
      <c r="H54" s="22" t="s">
        <v>102</v>
      </c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4"/>
      <c r="AP54" s="15">
        <v>2015</v>
      </c>
      <c r="AQ54" s="16"/>
      <c r="AR54" s="16"/>
      <c r="AS54" s="16"/>
      <c r="AT54" s="16"/>
      <c r="AU54" s="16"/>
      <c r="AV54" s="16"/>
      <c r="AW54" s="17"/>
      <c r="AX54" s="18">
        <v>0.4</v>
      </c>
      <c r="AY54" s="19"/>
      <c r="AZ54" s="19"/>
      <c r="BA54" s="19"/>
      <c r="BB54" s="19"/>
      <c r="BC54" s="19"/>
      <c r="BD54" s="19"/>
      <c r="BE54" s="19"/>
      <c r="BF54" s="19"/>
      <c r="BG54" s="19"/>
      <c r="BH54" s="20"/>
      <c r="BI54" s="18">
        <f>253*2</f>
        <v>506</v>
      </c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20"/>
      <c r="BV54" s="18">
        <f>261.4-240</f>
        <v>21.399999999999977</v>
      </c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20"/>
      <c r="CI54" s="8">
        <f>(1533923.73/2)/1000</f>
        <v>766.961865</v>
      </c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9"/>
    </row>
    <row r="55" spans="1:99" s="7" customFormat="1" ht="93" customHeight="1">
      <c r="A55" s="73" t="s">
        <v>124</v>
      </c>
      <c r="B55" s="74"/>
      <c r="C55" s="74"/>
      <c r="D55" s="74"/>
      <c r="E55" s="74"/>
      <c r="F55" s="74"/>
      <c r="G55" s="75"/>
      <c r="H55" s="44" t="s">
        <v>101</v>
      </c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12">
        <v>2017</v>
      </c>
      <c r="AQ55" s="13"/>
      <c r="AR55" s="13"/>
      <c r="AS55" s="13"/>
      <c r="AT55" s="13"/>
      <c r="AU55" s="13"/>
      <c r="AV55" s="13"/>
      <c r="AW55" s="14"/>
      <c r="AX55" s="112">
        <v>0.4</v>
      </c>
      <c r="AY55" s="113"/>
      <c r="AZ55" s="113"/>
      <c r="BA55" s="113"/>
      <c r="BB55" s="113"/>
      <c r="BC55" s="113"/>
      <c r="BD55" s="113"/>
      <c r="BE55" s="113"/>
      <c r="BF55" s="113"/>
      <c r="BG55" s="113"/>
      <c r="BH55" s="114"/>
      <c r="BI55" s="112">
        <f>250*2</f>
        <v>500</v>
      </c>
      <c r="BJ55" s="113"/>
      <c r="BK55" s="113"/>
      <c r="BL55" s="113"/>
      <c r="BM55" s="113"/>
      <c r="BN55" s="113"/>
      <c r="BO55" s="113"/>
      <c r="BP55" s="113"/>
      <c r="BQ55" s="113"/>
      <c r="BR55" s="113"/>
      <c r="BS55" s="113"/>
      <c r="BT55" s="113"/>
      <c r="BU55" s="114"/>
      <c r="BV55" s="112">
        <v>82.2</v>
      </c>
      <c r="BW55" s="113"/>
      <c r="BX55" s="113"/>
      <c r="BY55" s="113"/>
      <c r="BZ55" s="113"/>
      <c r="CA55" s="113"/>
      <c r="CB55" s="113"/>
      <c r="CC55" s="113"/>
      <c r="CD55" s="113"/>
      <c r="CE55" s="113"/>
      <c r="CF55" s="113"/>
      <c r="CG55" s="113"/>
      <c r="CH55" s="114"/>
      <c r="CI55" s="115">
        <f>412401.31/1000</f>
        <v>412.40131</v>
      </c>
      <c r="CJ55" s="115"/>
      <c r="CK55" s="115"/>
      <c r="CL55" s="115"/>
      <c r="CM55" s="115"/>
      <c r="CN55" s="115"/>
      <c r="CO55" s="115"/>
      <c r="CP55" s="115"/>
      <c r="CQ55" s="115"/>
      <c r="CR55" s="115"/>
      <c r="CS55" s="115"/>
      <c r="CT55" s="115"/>
      <c r="CU55" s="116"/>
    </row>
    <row r="56" spans="1:99" ht="47.25" customHeight="1">
      <c r="A56" s="37"/>
      <c r="B56" s="38"/>
      <c r="C56" s="38"/>
      <c r="D56" s="38"/>
      <c r="E56" s="38"/>
      <c r="F56" s="38"/>
      <c r="G56" s="39"/>
      <c r="H56" s="12" t="s">
        <v>99</v>
      </c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4"/>
      <c r="AP56" s="15">
        <v>2017</v>
      </c>
      <c r="AQ56" s="16"/>
      <c r="AR56" s="16"/>
      <c r="AS56" s="16"/>
      <c r="AT56" s="16"/>
      <c r="AU56" s="16"/>
      <c r="AV56" s="16"/>
      <c r="AW56" s="17"/>
      <c r="AX56" s="18">
        <v>0.4</v>
      </c>
      <c r="AY56" s="19"/>
      <c r="AZ56" s="19"/>
      <c r="BA56" s="19"/>
      <c r="BB56" s="19"/>
      <c r="BC56" s="19"/>
      <c r="BD56" s="19"/>
      <c r="BE56" s="19"/>
      <c r="BF56" s="19"/>
      <c r="BG56" s="19"/>
      <c r="BH56" s="20"/>
      <c r="BI56" s="18">
        <f>101.59*2</f>
        <v>203.18</v>
      </c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20"/>
      <c r="BV56" s="18">
        <v>45.44</v>
      </c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20"/>
      <c r="CI56" s="8">
        <f>(1702.72025/605.54)*203.18</f>
        <v>571.3226217838625</v>
      </c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9"/>
    </row>
    <row r="57" spans="1:99" ht="47.25" customHeight="1">
      <c r="A57" s="37"/>
      <c r="B57" s="38"/>
      <c r="C57" s="38"/>
      <c r="D57" s="38"/>
      <c r="E57" s="38"/>
      <c r="F57" s="38"/>
      <c r="G57" s="39"/>
      <c r="H57" s="22" t="s">
        <v>106</v>
      </c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4"/>
      <c r="AP57" s="15">
        <v>2015</v>
      </c>
      <c r="AQ57" s="16"/>
      <c r="AR57" s="16"/>
      <c r="AS57" s="16"/>
      <c r="AT57" s="16"/>
      <c r="AU57" s="16"/>
      <c r="AV57" s="16"/>
      <c r="AW57" s="17"/>
      <c r="AX57" s="18">
        <v>10</v>
      </c>
      <c r="AY57" s="19"/>
      <c r="AZ57" s="19"/>
      <c r="BA57" s="19"/>
      <c r="BB57" s="19"/>
      <c r="BC57" s="19"/>
      <c r="BD57" s="19"/>
      <c r="BE57" s="19"/>
      <c r="BF57" s="19"/>
      <c r="BG57" s="19"/>
      <c r="BH57" s="20"/>
      <c r="BI57" s="18">
        <f>170*2-BI41</f>
        <v>305</v>
      </c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20"/>
      <c r="BV57" s="18">
        <v>160</v>
      </c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20"/>
      <c r="CI57" s="8">
        <f>635560.09/1000-CI41</f>
        <v>501.41739999999993</v>
      </c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9"/>
    </row>
    <row r="58" spans="1:99" ht="47.25" customHeight="1">
      <c r="A58" s="37"/>
      <c r="B58" s="38"/>
      <c r="C58" s="38"/>
      <c r="D58" s="38"/>
      <c r="E58" s="38"/>
      <c r="F58" s="38"/>
      <c r="G58" s="39"/>
      <c r="H58" s="22" t="s">
        <v>107</v>
      </c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4"/>
      <c r="AP58" s="15">
        <v>2015</v>
      </c>
      <c r="AQ58" s="16"/>
      <c r="AR58" s="16"/>
      <c r="AS58" s="16"/>
      <c r="AT58" s="16"/>
      <c r="AU58" s="16"/>
      <c r="AV58" s="16"/>
      <c r="AW58" s="17"/>
      <c r="AX58" s="18">
        <v>10</v>
      </c>
      <c r="AY58" s="19"/>
      <c r="AZ58" s="19"/>
      <c r="BA58" s="19"/>
      <c r="BB58" s="19"/>
      <c r="BC58" s="19"/>
      <c r="BD58" s="19"/>
      <c r="BE58" s="19"/>
      <c r="BF58" s="19"/>
      <c r="BG58" s="19"/>
      <c r="BH58" s="20"/>
      <c r="BI58" s="18">
        <f>455*2-BI38</f>
        <v>718</v>
      </c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20"/>
      <c r="BV58" s="18">
        <v>450</v>
      </c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20"/>
      <c r="CI58" s="8">
        <f>2170588.24/1000-CI38</f>
        <v>1403.3363100000001</v>
      </c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9"/>
    </row>
    <row r="59" spans="1:99" ht="47.25" customHeight="1">
      <c r="A59" s="37"/>
      <c r="B59" s="38"/>
      <c r="C59" s="38"/>
      <c r="D59" s="38"/>
      <c r="E59" s="38"/>
      <c r="F59" s="38"/>
      <c r="G59" s="39"/>
      <c r="H59" s="22" t="s">
        <v>110</v>
      </c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4"/>
      <c r="AP59" s="15">
        <v>2016</v>
      </c>
      <c r="AQ59" s="16"/>
      <c r="AR59" s="16"/>
      <c r="AS59" s="16"/>
      <c r="AT59" s="16"/>
      <c r="AU59" s="16"/>
      <c r="AV59" s="16"/>
      <c r="AW59" s="17"/>
      <c r="AX59" s="18">
        <v>10</v>
      </c>
      <c r="AY59" s="19"/>
      <c r="AZ59" s="19"/>
      <c r="BA59" s="19"/>
      <c r="BB59" s="19"/>
      <c r="BC59" s="19"/>
      <c r="BD59" s="19"/>
      <c r="BE59" s="19"/>
      <c r="BF59" s="19"/>
      <c r="BG59" s="19"/>
      <c r="BH59" s="20"/>
      <c r="BI59" s="18">
        <f>350*2-BI40</f>
        <v>530</v>
      </c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20"/>
      <c r="BV59" s="18">
        <v>840</v>
      </c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20"/>
      <c r="CI59" s="8">
        <f>1914463.31/1000-CI40</f>
        <v>1205.4669600000002</v>
      </c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9"/>
    </row>
    <row r="60" spans="1:99" ht="47.25" customHeight="1">
      <c r="A60" s="37"/>
      <c r="B60" s="38"/>
      <c r="C60" s="38"/>
      <c r="D60" s="38"/>
      <c r="E60" s="38"/>
      <c r="F60" s="38"/>
      <c r="G60" s="39"/>
      <c r="H60" s="22" t="s">
        <v>111</v>
      </c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4"/>
      <c r="AP60" s="15">
        <v>2016</v>
      </c>
      <c r="AQ60" s="16"/>
      <c r="AR60" s="16"/>
      <c r="AS60" s="16"/>
      <c r="AT60" s="16"/>
      <c r="AU60" s="16"/>
      <c r="AV60" s="16"/>
      <c r="AW60" s="17"/>
      <c r="AX60" s="18">
        <v>10</v>
      </c>
      <c r="AY60" s="19"/>
      <c r="AZ60" s="19"/>
      <c r="BA60" s="19"/>
      <c r="BB60" s="19"/>
      <c r="BC60" s="19"/>
      <c r="BD60" s="19"/>
      <c r="BE60" s="19"/>
      <c r="BF60" s="19"/>
      <c r="BG60" s="19"/>
      <c r="BH60" s="20"/>
      <c r="BI60" s="18">
        <f>440*2-BI39</f>
        <v>716</v>
      </c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20"/>
      <c r="BV60" s="18">
        <v>1760.04</v>
      </c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20"/>
      <c r="CI60" s="8">
        <f>1411376.23/1000-CI39</f>
        <v>792.2381600000001</v>
      </c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9"/>
    </row>
    <row r="61" spans="1:99" ht="47.25" customHeight="1">
      <c r="A61" s="37"/>
      <c r="B61" s="38"/>
      <c r="C61" s="38"/>
      <c r="D61" s="38"/>
      <c r="E61" s="38"/>
      <c r="F61" s="38"/>
      <c r="G61" s="39"/>
      <c r="H61" s="22" t="s">
        <v>117</v>
      </c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4"/>
      <c r="AP61" s="15">
        <v>2017</v>
      </c>
      <c r="AQ61" s="16"/>
      <c r="AR61" s="16"/>
      <c r="AS61" s="16"/>
      <c r="AT61" s="16"/>
      <c r="AU61" s="16"/>
      <c r="AV61" s="16"/>
      <c r="AW61" s="17"/>
      <c r="AX61" s="18">
        <v>10</v>
      </c>
      <c r="AY61" s="19"/>
      <c r="AZ61" s="19"/>
      <c r="BA61" s="19"/>
      <c r="BB61" s="19"/>
      <c r="BC61" s="19"/>
      <c r="BD61" s="19"/>
      <c r="BE61" s="19"/>
      <c r="BF61" s="19"/>
      <c r="BG61" s="19"/>
      <c r="BH61" s="20"/>
      <c r="BI61" s="18">
        <v>430</v>
      </c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20"/>
      <c r="BV61" s="18">
        <v>50</v>
      </c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20"/>
      <c r="CI61" s="8">
        <f>507457.42/1000</f>
        <v>507.45741999999996</v>
      </c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9"/>
    </row>
    <row r="62" spans="1:99" ht="47.25" customHeight="1">
      <c r="A62" s="37"/>
      <c r="B62" s="38"/>
      <c r="C62" s="38"/>
      <c r="D62" s="38"/>
      <c r="E62" s="38"/>
      <c r="F62" s="38"/>
      <c r="G62" s="39"/>
      <c r="H62" s="22" t="s">
        <v>116</v>
      </c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4"/>
      <c r="AP62" s="15">
        <v>2017</v>
      </c>
      <c r="AQ62" s="16"/>
      <c r="AR62" s="16"/>
      <c r="AS62" s="16"/>
      <c r="AT62" s="16"/>
      <c r="AU62" s="16"/>
      <c r="AV62" s="16"/>
      <c r="AW62" s="17"/>
      <c r="AX62" s="18">
        <v>10</v>
      </c>
      <c r="AY62" s="19"/>
      <c r="AZ62" s="19"/>
      <c r="BA62" s="19"/>
      <c r="BB62" s="19"/>
      <c r="BC62" s="19"/>
      <c r="BD62" s="19"/>
      <c r="BE62" s="19"/>
      <c r="BF62" s="19"/>
      <c r="BG62" s="19"/>
      <c r="BH62" s="20"/>
      <c r="BI62" s="18">
        <v>120</v>
      </c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20"/>
      <c r="BV62" s="18">
        <v>235</v>
      </c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20"/>
      <c r="CI62" s="8">
        <f>201570.09/1000</f>
        <v>201.57009</v>
      </c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9"/>
    </row>
    <row r="63" spans="1:99" s="7" customFormat="1" ht="93" customHeight="1">
      <c r="A63" s="43" t="s">
        <v>125</v>
      </c>
      <c r="B63" s="43"/>
      <c r="C63" s="43"/>
      <c r="D63" s="43"/>
      <c r="E63" s="43"/>
      <c r="F63" s="43"/>
      <c r="G63" s="43"/>
      <c r="H63" s="12" t="s">
        <v>100</v>
      </c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4"/>
      <c r="AP63" s="12">
        <v>2017</v>
      </c>
      <c r="AQ63" s="13"/>
      <c r="AR63" s="13"/>
      <c r="AS63" s="13"/>
      <c r="AT63" s="13"/>
      <c r="AU63" s="13"/>
      <c r="AV63" s="13"/>
      <c r="AW63" s="14"/>
      <c r="AX63" s="112">
        <v>0.4</v>
      </c>
      <c r="AY63" s="113"/>
      <c r="AZ63" s="113"/>
      <c r="BA63" s="113"/>
      <c r="BB63" s="113"/>
      <c r="BC63" s="113"/>
      <c r="BD63" s="113"/>
      <c r="BE63" s="113"/>
      <c r="BF63" s="113"/>
      <c r="BG63" s="113"/>
      <c r="BH63" s="114"/>
      <c r="BI63" s="112">
        <f>250*2</f>
        <v>500</v>
      </c>
      <c r="BJ63" s="113"/>
      <c r="BK63" s="113"/>
      <c r="BL63" s="113"/>
      <c r="BM63" s="113"/>
      <c r="BN63" s="113"/>
      <c r="BO63" s="113"/>
      <c r="BP63" s="113"/>
      <c r="BQ63" s="113"/>
      <c r="BR63" s="113"/>
      <c r="BS63" s="113"/>
      <c r="BT63" s="113"/>
      <c r="BU63" s="114"/>
      <c r="BV63" s="112">
        <v>258</v>
      </c>
      <c r="BW63" s="113"/>
      <c r="BX63" s="113"/>
      <c r="BY63" s="113"/>
      <c r="BZ63" s="113"/>
      <c r="CA63" s="113"/>
      <c r="CB63" s="113"/>
      <c r="CC63" s="113"/>
      <c r="CD63" s="113"/>
      <c r="CE63" s="113"/>
      <c r="CF63" s="113"/>
      <c r="CG63" s="113"/>
      <c r="CH63" s="114"/>
      <c r="CI63" s="115">
        <f>514947.33/1000</f>
        <v>514.94733</v>
      </c>
      <c r="CJ63" s="115"/>
      <c r="CK63" s="115"/>
      <c r="CL63" s="115"/>
      <c r="CM63" s="115"/>
      <c r="CN63" s="115"/>
      <c r="CO63" s="115"/>
      <c r="CP63" s="115"/>
      <c r="CQ63" s="115"/>
      <c r="CR63" s="115"/>
      <c r="CS63" s="115"/>
      <c r="CT63" s="115"/>
      <c r="CU63" s="116"/>
    </row>
    <row r="64" spans="1:99" s="7" customFormat="1" ht="47.25" customHeight="1">
      <c r="A64" s="29"/>
      <c r="B64" s="30"/>
      <c r="C64" s="30"/>
      <c r="D64" s="30"/>
      <c r="E64" s="30"/>
      <c r="F64" s="30"/>
      <c r="G64" s="31"/>
      <c r="H64" s="12" t="s">
        <v>105</v>
      </c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4"/>
      <c r="AP64" s="22">
        <v>2015</v>
      </c>
      <c r="AQ64" s="23"/>
      <c r="AR64" s="23"/>
      <c r="AS64" s="23"/>
      <c r="AT64" s="23"/>
      <c r="AU64" s="23"/>
      <c r="AV64" s="23"/>
      <c r="AW64" s="24"/>
      <c r="AX64" s="32">
        <v>10</v>
      </c>
      <c r="AY64" s="33"/>
      <c r="AZ64" s="33"/>
      <c r="BA64" s="33"/>
      <c r="BB64" s="33"/>
      <c r="BC64" s="33"/>
      <c r="BD64" s="33"/>
      <c r="BE64" s="33"/>
      <c r="BF64" s="33"/>
      <c r="BG64" s="33"/>
      <c r="BH64" s="34"/>
      <c r="BI64" s="32">
        <f>102*2</f>
        <v>204</v>
      </c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4"/>
      <c r="BV64" s="32">
        <v>370</v>
      </c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4"/>
      <c r="CI64" s="35">
        <f>447415.08/1000</f>
        <v>447.41508</v>
      </c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6"/>
    </row>
    <row r="65" spans="1:99" ht="47.25" customHeight="1">
      <c r="A65" s="37"/>
      <c r="B65" s="38"/>
      <c r="C65" s="38"/>
      <c r="D65" s="38"/>
      <c r="E65" s="38"/>
      <c r="F65" s="38"/>
      <c r="G65" s="39"/>
      <c r="H65" s="22" t="s">
        <v>108</v>
      </c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4"/>
      <c r="AP65" s="15">
        <v>2016</v>
      </c>
      <c r="AQ65" s="16"/>
      <c r="AR65" s="16"/>
      <c r="AS65" s="16"/>
      <c r="AT65" s="16"/>
      <c r="AU65" s="16"/>
      <c r="AV65" s="16"/>
      <c r="AW65" s="17"/>
      <c r="AX65" s="18">
        <v>10</v>
      </c>
      <c r="AY65" s="19"/>
      <c r="AZ65" s="19"/>
      <c r="BA65" s="19"/>
      <c r="BB65" s="19"/>
      <c r="BC65" s="19"/>
      <c r="BD65" s="19"/>
      <c r="BE65" s="19"/>
      <c r="BF65" s="19"/>
      <c r="BG65" s="19"/>
      <c r="BH65" s="20"/>
      <c r="BI65" s="18">
        <f>262*2</f>
        <v>524</v>
      </c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20"/>
      <c r="BV65" s="18">
        <v>350</v>
      </c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20"/>
      <c r="CI65" s="8">
        <f>1059364.15/1000</f>
        <v>1059.3641499999999</v>
      </c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9"/>
    </row>
    <row r="66" spans="1:99" ht="31.5" customHeight="1">
      <c r="A66" s="37"/>
      <c r="B66" s="38"/>
      <c r="C66" s="38"/>
      <c r="D66" s="38"/>
      <c r="E66" s="38"/>
      <c r="F66" s="38"/>
      <c r="G66" s="39"/>
      <c r="H66" s="22" t="s">
        <v>109</v>
      </c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4"/>
      <c r="AP66" s="15">
        <v>2016</v>
      </c>
      <c r="AQ66" s="16"/>
      <c r="AR66" s="16"/>
      <c r="AS66" s="16"/>
      <c r="AT66" s="16"/>
      <c r="AU66" s="16"/>
      <c r="AV66" s="16"/>
      <c r="AW66" s="17"/>
      <c r="AX66" s="18">
        <v>10</v>
      </c>
      <c r="AY66" s="19"/>
      <c r="AZ66" s="19"/>
      <c r="BA66" s="19"/>
      <c r="BB66" s="19"/>
      <c r="BC66" s="19"/>
      <c r="BD66" s="19"/>
      <c r="BE66" s="19"/>
      <c r="BF66" s="19"/>
      <c r="BG66" s="19"/>
      <c r="BH66" s="20"/>
      <c r="BI66" s="18">
        <f>324*2</f>
        <v>648</v>
      </c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20"/>
      <c r="BV66" s="40" t="s">
        <v>132</v>
      </c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2"/>
      <c r="CI66" s="8">
        <f>1098305.08/1000</f>
        <v>1098.30508</v>
      </c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9"/>
    </row>
    <row r="67" spans="1:99" s="7" customFormat="1" ht="47.25" customHeight="1">
      <c r="A67" s="29"/>
      <c r="B67" s="30"/>
      <c r="C67" s="30"/>
      <c r="D67" s="30"/>
      <c r="E67" s="30"/>
      <c r="F67" s="30"/>
      <c r="G67" s="31"/>
      <c r="H67" s="22" t="s">
        <v>112</v>
      </c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4"/>
      <c r="AP67" s="22">
        <v>2016</v>
      </c>
      <c r="AQ67" s="23"/>
      <c r="AR67" s="23"/>
      <c r="AS67" s="23"/>
      <c r="AT67" s="23"/>
      <c r="AU67" s="23"/>
      <c r="AV67" s="23"/>
      <c r="AW67" s="24"/>
      <c r="AX67" s="32">
        <v>6</v>
      </c>
      <c r="AY67" s="33"/>
      <c r="AZ67" s="33"/>
      <c r="BA67" s="33"/>
      <c r="BB67" s="33"/>
      <c r="BC67" s="33"/>
      <c r="BD67" s="33"/>
      <c r="BE67" s="33"/>
      <c r="BF67" s="33"/>
      <c r="BG67" s="33"/>
      <c r="BH67" s="34"/>
      <c r="BI67" s="32">
        <f>410*2-BI42</f>
        <v>266</v>
      </c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4"/>
      <c r="BV67" s="32">
        <v>338.4</v>
      </c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4"/>
      <c r="CI67" s="35">
        <f>2536093.39/1000-CI42</f>
        <v>386.89841000000024</v>
      </c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6"/>
    </row>
    <row r="68" spans="1:99" ht="31.5" customHeight="1">
      <c r="A68" s="37"/>
      <c r="B68" s="38"/>
      <c r="C68" s="38"/>
      <c r="D68" s="38"/>
      <c r="E68" s="38"/>
      <c r="F68" s="38"/>
      <c r="G68" s="39"/>
      <c r="H68" s="22" t="s">
        <v>113</v>
      </c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4"/>
      <c r="AP68" s="15">
        <v>2017</v>
      </c>
      <c r="AQ68" s="16"/>
      <c r="AR68" s="16"/>
      <c r="AS68" s="16"/>
      <c r="AT68" s="16"/>
      <c r="AU68" s="16"/>
      <c r="AV68" s="16"/>
      <c r="AW68" s="17"/>
      <c r="AX68" s="18">
        <v>10</v>
      </c>
      <c r="AY68" s="19"/>
      <c r="AZ68" s="19"/>
      <c r="BA68" s="19"/>
      <c r="BB68" s="19"/>
      <c r="BC68" s="19"/>
      <c r="BD68" s="19"/>
      <c r="BE68" s="19"/>
      <c r="BF68" s="19"/>
      <c r="BG68" s="19"/>
      <c r="BH68" s="20"/>
      <c r="BI68" s="18">
        <f>556*2</f>
        <v>1112</v>
      </c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20"/>
      <c r="BV68" s="40" t="s">
        <v>132</v>
      </c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2"/>
      <c r="CI68" s="8">
        <f>1988135.59/1000</f>
        <v>1988.13559</v>
      </c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9"/>
    </row>
    <row r="69" spans="1:99" ht="31.5" customHeight="1">
      <c r="A69" s="37"/>
      <c r="B69" s="38"/>
      <c r="C69" s="38"/>
      <c r="D69" s="38"/>
      <c r="E69" s="38"/>
      <c r="F69" s="38"/>
      <c r="G69" s="39"/>
      <c r="H69" s="22" t="s">
        <v>114</v>
      </c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4"/>
      <c r="AP69" s="15">
        <v>2017</v>
      </c>
      <c r="AQ69" s="16"/>
      <c r="AR69" s="16"/>
      <c r="AS69" s="16"/>
      <c r="AT69" s="16"/>
      <c r="AU69" s="16"/>
      <c r="AV69" s="16"/>
      <c r="AW69" s="17"/>
      <c r="AX69" s="18">
        <v>10</v>
      </c>
      <c r="AY69" s="19"/>
      <c r="AZ69" s="19"/>
      <c r="BA69" s="19"/>
      <c r="BB69" s="19"/>
      <c r="BC69" s="19"/>
      <c r="BD69" s="19"/>
      <c r="BE69" s="19"/>
      <c r="BF69" s="19"/>
      <c r="BG69" s="19"/>
      <c r="BH69" s="20"/>
      <c r="BI69" s="18">
        <f>344*2</f>
        <v>688</v>
      </c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20"/>
      <c r="BV69" s="40" t="s">
        <v>132</v>
      </c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2"/>
      <c r="CI69" s="8">
        <f>1208474.58/1000</f>
        <v>1208.47458</v>
      </c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9"/>
    </row>
    <row r="70" spans="1:99" s="7" customFormat="1" ht="47.25" customHeight="1">
      <c r="A70" s="29"/>
      <c r="B70" s="30"/>
      <c r="C70" s="30"/>
      <c r="D70" s="30"/>
      <c r="E70" s="30"/>
      <c r="F70" s="30"/>
      <c r="G70" s="31"/>
      <c r="H70" s="22" t="s">
        <v>115</v>
      </c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4"/>
      <c r="AP70" s="22">
        <v>2017</v>
      </c>
      <c r="AQ70" s="23"/>
      <c r="AR70" s="23"/>
      <c r="AS70" s="23"/>
      <c r="AT70" s="23"/>
      <c r="AU70" s="23"/>
      <c r="AV70" s="23"/>
      <c r="AW70" s="24"/>
      <c r="AX70" s="32">
        <v>10</v>
      </c>
      <c r="AY70" s="33"/>
      <c r="AZ70" s="33"/>
      <c r="BA70" s="33"/>
      <c r="BB70" s="33"/>
      <c r="BC70" s="33"/>
      <c r="BD70" s="33"/>
      <c r="BE70" s="33"/>
      <c r="BF70" s="33"/>
      <c r="BG70" s="33"/>
      <c r="BH70" s="34"/>
      <c r="BI70" s="32">
        <v>900</v>
      </c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4"/>
      <c r="BV70" s="32">
        <v>250</v>
      </c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4"/>
      <c r="CI70" s="35">
        <f>1248573.12/1000</f>
        <v>1248.57312</v>
      </c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6"/>
    </row>
    <row r="71" spans="1:99" ht="31.5" customHeight="1">
      <c r="A71" s="26"/>
      <c r="B71" s="27"/>
      <c r="C71" s="27"/>
      <c r="D71" s="27"/>
      <c r="E71" s="27"/>
      <c r="F71" s="27"/>
      <c r="G71" s="28"/>
      <c r="H71" s="22" t="s">
        <v>118</v>
      </c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4"/>
      <c r="AP71" s="15">
        <v>2017</v>
      </c>
      <c r="AQ71" s="16"/>
      <c r="AR71" s="16"/>
      <c r="AS71" s="16"/>
      <c r="AT71" s="16"/>
      <c r="AU71" s="16"/>
      <c r="AV71" s="16"/>
      <c r="AW71" s="17"/>
      <c r="AX71" s="18">
        <v>10</v>
      </c>
      <c r="AY71" s="19"/>
      <c r="AZ71" s="19"/>
      <c r="BA71" s="19"/>
      <c r="BB71" s="19"/>
      <c r="BC71" s="19"/>
      <c r="BD71" s="19"/>
      <c r="BE71" s="19"/>
      <c r="BF71" s="19"/>
      <c r="BG71" s="19"/>
      <c r="BH71" s="20"/>
      <c r="BI71" s="18">
        <f>363*2</f>
        <v>726</v>
      </c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20"/>
      <c r="BV71" s="40" t="s">
        <v>132</v>
      </c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2"/>
      <c r="CI71" s="8">
        <f>1108440.68/1000</f>
        <v>1108.44068</v>
      </c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9"/>
    </row>
    <row r="72" spans="1:99" ht="47.25" customHeight="1">
      <c r="A72" s="10" t="s">
        <v>126</v>
      </c>
      <c r="B72" s="11"/>
      <c r="C72" s="11"/>
      <c r="D72" s="11"/>
      <c r="E72" s="11"/>
      <c r="F72" s="11"/>
      <c r="G72" s="21"/>
      <c r="H72" s="22" t="s">
        <v>103</v>
      </c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4"/>
      <c r="AP72" s="15">
        <v>2015</v>
      </c>
      <c r="AQ72" s="16"/>
      <c r="AR72" s="16"/>
      <c r="AS72" s="16"/>
      <c r="AT72" s="16"/>
      <c r="AU72" s="16"/>
      <c r="AV72" s="16"/>
      <c r="AW72" s="17"/>
      <c r="AX72" s="18">
        <v>0.4</v>
      </c>
      <c r="AY72" s="19"/>
      <c r="AZ72" s="19"/>
      <c r="BA72" s="19"/>
      <c r="BB72" s="19"/>
      <c r="BC72" s="19"/>
      <c r="BD72" s="19"/>
      <c r="BE72" s="19"/>
      <c r="BF72" s="19"/>
      <c r="BG72" s="19"/>
      <c r="BH72" s="20"/>
      <c r="BI72" s="18">
        <f>253*2</f>
        <v>506</v>
      </c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20"/>
      <c r="BV72" s="18">
        <v>240</v>
      </c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20"/>
      <c r="CI72" s="8">
        <f>(1533923.73/2)/1000</f>
        <v>766.961865</v>
      </c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9"/>
    </row>
    <row r="73" spans="1:99" ht="47.25" customHeight="1">
      <c r="A73" s="26"/>
      <c r="B73" s="27"/>
      <c r="C73" s="27"/>
      <c r="D73" s="27"/>
      <c r="E73" s="27"/>
      <c r="F73" s="27"/>
      <c r="G73" s="28"/>
      <c r="H73" s="22" t="s">
        <v>104</v>
      </c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4"/>
      <c r="AP73" s="15">
        <v>2017</v>
      </c>
      <c r="AQ73" s="16"/>
      <c r="AR73" s="16"/>
      <c r="AS73" s="16"/>
      <c r="AT73" s="16"/>
      <c r="AU73" s="16"/>
      <c r="AV73" s="16"/>
      <c r="AW73" s="17"/>
      <c r="AX73" s="18">
        <v>0.4</v>
      </c>
      <c r="AY73" s="19"/>
      <c r="AZ73" s="19"/>
      <c r="BA73" s="19"/>
      <c r="BB73" s="19"/>
      <c r="BC73" s="19"/>
      <c r="BD73" s="19"/>
      <c r="BE73" s="19"/>
      <c r="BF73" s="19"/>
      <c r="BG73" s="19"/>
      <c r="BH73" s="20"/>
      <c r="BI73" s="18">
        <f>(101.59+99.59)*2</f>
        <v>402.36</v>
      </c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20"/>
      <c r="BV73" s="18">
        <f>493.74-45.44</f>
        <v>448.3</v>
      </c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20"/>
      <c r="CI73" s="8">
        <f>(1702.72025/605.54)*402.36</f>
        <v>1131.397628216138</v>
      </c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9"/>
    </row>
    <row r="74" spans="1:99" ht="15.75">
      <c r="A74" s="26"/>
      <c r="B74" s="27"/>
      <c r="C74" s="27"/>
      <c r="D74" s="27"/>
      <c r="E74" s="27"/>
      <c r="F74" s="27"/>
      <c r="G74" s="28"/>
      <c r="H74" s="60" t="s">
        <v>47</v>
      </c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2"/>
      <c r="AP74" s="60"/>
      <c r="AQ74" s="61"/>
      <c r="AR74" s="61"/>
      <c r="AS74" s="61"/>
      <c r="AT74" s="61"/>
      <c r="AU74" s="61"/>
      <c r="AV74" s="61"/>
      <c r="AW74" s="62"/>
      <c r="AX74" s="106"/>
      <c r="AY74" s="107"/>
      <c r="AZ74" s="107"/>
      <c r="BA74" s="107"/>
      <c r="BB74" s="107"/>
      <c r="BC74" s="107"/>
      <c r="BD74" s="107"/>
      <c r="BE74" s="107"/>
      <c r="BF74" s="107"/>
      <c r="BG74" s="107"/>
      <c r="BH74" s="108"/>
      <c r="BI74" s="106"/>
      <c r="BJ74" s="107"/>
      <c r="BK74" s="107"/>
      <c r="BL74" s="107"/>
      <c r="BM74" s="107"/>
      <c r="BN74" s="107"/>
      <c r="BO74" s="107"/>
      <c r="BP74" s="107"/>
      <c r="BQ74" s="107"/>
      <c r="BR74" s="107"/>
      <c r="BS74" s="107"/>
      <c r="BT74" s="107"/>
      <c r="BU74" s="108"/>
      <c r="BV74" s="106"/>
      <c r="BW74" s="107"/>
      <c r="BX74" s="107"/>
      <c r="BY74" s="107"/>
      <c r="BZ74" s="107"/>
      <c r="CA74" s="107"/>
      <c r="CB74" s="107"/>
      <c r="CC74" s="107"/>
      <c r="CD74" s="107"/>
      <c r="CE74" s="107"/>
      <c r="CF74" s="107"/>
      <c r="CG74" s="107"/>
      <c r="CH74" s="108"/>
      <c r="CI74" s="107"/>
      <c r="CJ74" s="107"/>
      <c r="CK74" s="107"/>
      <c r="CL74" s="107"/>
      <c r="CM74" s="107"/>
      <c r="CN74" s="107"/>
      <c r="CO74" s="107"/>
      <c r="CP74" s="107"/>
      <c r="CQ74" s="107"/>
      <c r="CR74" s="107"/>
      <c r="CS74" s="107"/>
      <c r="CT74" s="107"/>
      <c r="CU74" s="108"/>
    </row>
    <row r="75" spans="1:99" ht="15.75">
      <c r="A75" s="26" t="s">
        <v>58</v>
      </c>
      <c r="B75" s="27"/>
      <c r="C75" s="27"/>
      <c r="D75" s="27"/>
      <c r="E75" s="27"/>
      <c r="F75" s="27"/>
      <c r="G75" s="28"/>
      <c r="H75" s="15" t="s">
        <v>57</v>
      </c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7"/>
      <c r="AP75" s="26" t="s">
        <v>96</v>
      </c>
      <c r="AQ75" s="27"/>
      <c r="AR75" s="27"/>
      <c r="AS75" s="27"/>
      <c r="AT75" s="27"/>
      <c r="AU75" s="27"/>
      <c r="AV75" s="27"/>
      <c r="AW75" s="28"/>
      <c r="AX75" s="26" t="s">
        <v>96</v>
      </c>
      <c r="AY75" s="27"/>
      <c r="AZ75" s="27"/>
      <c r="BA75" s="27"/>
      <c r="BB75" s="27"/>
      <c r="BC75" s="27"/>
      <c r="BD75" s="27"/>
      <c r="BE75" s="27"/>
      <c r="BF75" s="27"/>
      <c r="BG75" s="27"/>
      <c r="BH75" s="28"/>
      <c r="BI75" s="26" t="s">
        <v>96</v>
      </c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8"/>
      <c r="BV75" s="26" t="s">
        <v>96</v>
      </c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8"/>
      <c r="CI75" s="27" t="s">
        <v>96</v>
      </c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8"/>
    </row>
    <row r="76" spans="1:99" ht="15.75">
      <c r="A76" s="66" t="s">
        <v>61</v>
      </c>
      <c r="B76" s="67"/>
      <c r="C76" s="67"/>
      <c r="D76" s="67"/>
      <c r="E76" s="67"/>
      <c r="F76" s="67"/>
      <c r="G76" s="68"/>
      <c r="H76" s="69" t="s">
        <v>59</v>
      </c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1"/>
      <c r="AP76" s="66" t="s">
        <v>96</v>
      </c>
      <c r="AQ76" s="67"/>
      <c r="AR76" s="67"/>
      <c r="AS76" s="67"/>
      <c r="AT76" s="67"/>
      <c r="AU76" s="67"/>
      <c r="AV76" s="67"/>
      <c r="AW76" s="68"/>
      <c r="AX76" s="66" t="s">
        <v>96</v>
      </c>
      <c r="AY76" s="67"/>
      <c r="AZ76" s="67"/>
      <c r="BA76" s="67"/>
      <c r="BB76" s="67"/>
      <c r="BC76" s="67"/>
      <c r="BD76" s="67"/>
      <c r="BE76" s="67"/>
      <c r="BF76" s="67"/>
      <c r="BG76" s="67"/>
      <c r="BH76" s="68"/>
      <c r="BI76" s="66" t="s">
        <v>96</v>
      </c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  <c r="BU76" s="68"/>
      <c r="BV76" s="66" t="s">
        <v>96</v>
      </c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8"/>
      <c r="CI76" s="66" t="s">
        <v>96</v>
      </c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8"/>
    </row>
    <row r="77" spans="1:99" ht="15.75">
      <c r="A77" s="26"/>
      <c r="B77" s="27"/>
      <c r="C77" s="27"/>
      <c r="D77" s="27"/>
      <c r="E77" s="27"/>
      <c r="F77" s="27"/>
      <c r="G77" s="28"/>
      <c r="H77" s="15" t="s">
        <v>60</v>
      </c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7"/>
      <c r="AP77" s="26"/>
      <c r="AQ77" s="27"/>
      <c r="AR77" s="27"/>
      <c r="AS77" s="27"/>
      <c r="AT77" s="27"/>
      <c r="AU77" s="27"/>
      <c r="AV77" s="27"/>
      <c r="AW77" s="28"/>
      <c r="AX77" s="26"/>
      <c r="AY77" s="27"/>
      <c r="AZ77" s="27"/>
      <c r="BA77" s="27"/>
      <c r="BB77" s="27"/>
      <c r="BC77" s="27"/>
      <c r="BD77" s="27"/>
      <c r="BE77" s="27"/>
      <c r="BF77" s="27"/>
      <c r="BG77" s="27"/>
      <c r="BH77" s="28"/>
      <c r="BI77" s="26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8"/>
      <c r="BV77" s="26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8"/>
      <c r="CI77" s="26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8"/>
    </row>
    <row r="78" spans="1:99" ht="15.75">
      <c r="A78" s="66" t="s">
        <v>62</v>
      </c>
      <c r="B78" s="67"/>
      <c r="C78" s="67"/>
      <c r="D78" s="67"/>
      <c r="E78" s="67"/>
      <c r="F78" s="67"/>
      <c r="G78" s="68"/>
      <c r="H78" s="69" t="s">
        <v>63</v>
      </c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1"/>
      <c r="AP78" s="69"/>
      <c r="AQ78" s="70"/>
      <c r="AR78" s="70"/>
      <c r="AS78" s="70"/>
      <c r="AT78" s="70"/>
      <c r="AU78" s="70"/>
      <c r="AV78" s="70"/>
      <c r="AW78" s="71"/>
      <c r="AX78" s="90"/>
      <c r="AY78" s="77"/>
      <c r="AZ78" s="77"/>
      <c r="BA78" s="77"/>
      <c r="BB78" s="77"/>
      <c r="BC78" s="77"/>
      <c r="BD78" s="77"/>
      <c r="BE78" s="77"/>
      <c r="BF78" s="77"/>
      <c r="BG78" s="77"/>
      <c r="BH78" s="78"/>
      <c r="BI78" s="90"/>
      <c r="BJ78" s="77"/>
      <c r="BK78" s="77"/>
      <c r="BL78" s="77"/>
      <c r="BM78" s="77"/>
      <c r="BN78" s="77"/>
      <c r="BO78" s="77"/>
      <c r="BP78" s="77"/>
      <c r="BQ78" s="77"/>
      <c r="BR78" s="77"/>
      <c r="BS78" s="77"/>
      <c r="BT78" s="77"/>
      <c r="BU78" s="78"/>
      <c r="BV78" s="90"/>
      <c r="BW78" s="77"/>
      <c r="BX78" s="77"/>
      <c r="BY78" s="77"/>
      <c r="BZ78" s="77"/>
      <c r="CA78" s="77"/>
      <c r="CB78" s="77"/>
      <c r="CC78" s="77"/>
      <c r="CD78" s="77"/>
      <c r="CE78" s="77"/>
      <c r="CF78" s="77"/>
      <c r="CG78" s="77"/>
      <c r="CH78" s="78"/>
      <c r="CI78" s="90"/>
      <c r="CJ78" s="77"/>
      <c r="CK78" s="77"/>
      <c r="CL78" s="77"/>
      <c r="CM78" s="77"/>
      <c r="CN78" s="77"/>
      <c r="CO78" s="77"/>
      <c r="CP78" s="77"/>
      <c r="CQ78" s="77"/>
      <c r="CR78" s="77"/>
      <c r="CS78" s="77"/>
      <c r="CT78" s="77"/>
      <c r="CU78" s="78"/>
    </row>
    <row r="79" spans="1:99" ht="15.75">
      <c r="A79" s="37"/>
      <c r="B79" s="38"/>
      <c r="C79" s="38"/>
      <c r="D79" s="38"/>
      <c r="E79" s="38"/>
      <c r="F79" s="38"/>
      <c r="G79" s="39"/>
      <c r="H79" s="63" t="s">
        <v>64</v>
      </c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5"/>
      <c r="AP79" s="63"/>
      <c r="AQ79" s="64"/>
      <c r="AR79" s="64"/>
      <c r="AS79" s="64"/>
      <c r="AT79" s="64"/>
      <c r="AU79" s="64"/>
      <c r="AV79" s="64"/>
      <c r="AW79" s="65"/>
      <c r="AX79" s="79"/>
      <c r="AY79" s="80"/>
      <c r="AZ79" s="80"/>
      <c r="BA79" s="80"/>
      <c r="BB79" s="80"/>
      <c r="BC79" s="80"/>
      <c r="BD79" s="80"/>
      <c r="BE79" s="80"/>
      <c r="BF79" s="80"/>
      <c r="BG79" s="80"/>
      <c r="BH79" s="81"/>
      <c r="BI79" s="79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1"/>
      <c r="BV79" s="79"/>
      <c r="BW79" s="80"/>
      <c r="BX79" s="80"/>
      <c r="BY79" s="80"/>
      <c r="BZ79" s="80"/>
      <c r="CA79" s="80"/>
      <c r="CB79" s="80"/>
      <c r="CC79" s="80"/>
      <c r="CD79" s="80"/>
      <c r="CE79" s="80"/>
      <c r="CF79" s="80"/>
      <c r="CG79" s="80"/>
      <c r="CH79" s="81"/>
      <c r="CI79" s="79"/>
      <c r="CJ79" s="80"/>
      <c r="CK79" s="80"/>
      <c r="CL79" s="80"/>
      <c r="CM79" s="80"/>
      <c r="CN79" s="80"/>
      <c r="CO79" s="80"/>
      <c r="CP79" s="80"/>
      <c r="CQ79" s="80"/>
      <c r="CR79" s="80"/>
      <c r="CS79" s="80"/>
      <c r="CT79" s="80"/>
      <c r="CU79" s="81"/>
    </row>
    <row r="80" spans="1:99" ht="15.75">
      <c r="A80" s="37"/>
      <c r="B80" s="38"/>
      <c r="C80" s="38"/>
      <c r="D80" s="38"/>
      <c r="E80" s="38"/>
      <c r="F80" s="38"/>
      <c r="G80" s="39"/>
      <c r="H80" s="63" t="s">
        <v>65</v>
      </c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5"/>
      <c r="AP80" s="63"/>
      <c r="AQ80" s="64"/>
      <c r="AR80" s="64"/>
      <c r="AS80" s="64"/>
      <c r="AT80" s="64"/>
      <c r="AU80" s="64"/>
      <c r="AV80" s="64"/>
      <c r="AW80" s="65"/>
      <c r="AX80" s="79"/>
      <c r="AY80" s="80"/>
      <c r="AZ80" s="80"/>
      <c r="BA80" s="80"/>
      <c r="BB80" s="80"/>
      <c r="BC80" s="80"/>
      <c r="BD80" s="80"/>
      <c r="BE80" s="80"/>
      <c r="BF80" s="80"/>
      <c r="BG80" s="80"/>
      <c r="BH80" s="81"/>
      <c r="BI80" s="79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1"/>
      <c r="BV80" s="79"/>
      <c r="BW80" s="80"/>
      <c r="BX80" s="80"/>
      <c r="BY80" s="80"/>
      <c r="BZ80" s="80"/>
      <c r="CA80" s="80"/>
      <c r="CB80" s="80"/>
      <c r="CC80" s="80"/>
      <c r="CD80" s="80"/>
      <c r="CE80" s="80"/>
      <c r="CF80" s="80"/>
      <c r="CG80" s="80"/>
      <c r="CH80" s="81"/>
      <c r="CI80" s="79"/>
      <c r="CJ80" s="80"/>
      <c r="CK80" s="80"/>
      <c r="CL80" s="80"/>
      <c r="CM80" s="80"/>
      <c r="CN80" s="80"/>
      <c r="CO80" s="80"/>
      <c r="CP80" s="80"/>
      <c r="CQ80" s="80"/>
      <c r="CR80" s="80"/>
      <c r="CS80" s="80"/>
      <c r="CT80" s="80"/>
      <c r="CU80" s="81"/>
    </row>
    <row r="81" spans="1:99" ht="15.75">
      <c r="A81" s="26"/>
      <c r="B81" s="27"/>
      <c r="C81" s="27"/>
      <c r="D81" s="27"/>
      <c r="E81" s="27"/>
      <c r="F81" s="27"/>
      <c r="G81" s="28"/>
      <c r="H81" s="15" t="s">
        <v>66</v>
      </c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7"/>
      <c r="AP81" s="15"/>
      <c r="AQ81" s="16"/>
      <c r="AR81" s="16"/>
      <c r="AS81" s="16"/>
      <c r="AT81" s="16"/>
      <c r="AU81" s="16"/>
      <c r="AV81" s="16"/>
      <c r="AW81" s="17"/>
      <c r="AX81" s="18"/>
      <c r="AY81" s="19"/>
      <c r="AZ81" s="19"/>
      <c r="BA81" s="19"/>
      <c r="BB81" s="19"/>
      <c r="BC81" s="19"/>
      <c r="BD81" s="19"/>
      <c r="BE81" s="19"/>
      <c r="BF81" s="19"/>
      <c r="BG81" s="19"/>
      <c r="BH81" s="20"/>
      <c r="BI81" s="18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20"/>
      <c r="BV81" s="18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20"/>
      <c r="CI81" s="18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20"/>
    </row>
    <row r="82" spans="1:99" ht="15.75">
      <c r="A82" s="26"/>
      <c r="B82" s="27"/>
      <c r="C82" s="27"/>
      <c r="D82" s="27"/>
      <c r="E82" s="27"/>
      <c r="F82" s="27"/>
      <c r="G82" s="28"/>
      <c r="H82" s="15" t="s">
        <v>47</v>
      </c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7"/>
      <c r="AP82" s="15"/>
      <c r="AQ82" s="16"/>
      <c r="AR82" s="16"/>
      <c r="AS82" s="16"/>
      <c r="AT82" s="16"/>
      <c r="AU82" s="16"/>
      <c r="AV82" s="16"/>
      <c r="AW82" s="17"/>
      <c r="AX82" s="18"/>
      <c r="AY82" s="19"/>
      <c r="AZ82" s="19"/>
      <c r="BA82" s="19"/>
      <c r="BB82" s="19"/>
      <c r="BC82" s="19"/>
      <c r="BD82" s="19"/>
      <c r="BE82" s="19"/>
      <c r="BF82" s="19"/>
      <c r="BG82" s="19"/>
      <c r="BH82" s="20"/>
      <c r="BI82" s="18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20"/>
      <c r="BV82" s="18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20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20"/>
    </row>
    <row r="83" spans="1:99" ht="15.75">
      <c r="A83" s="66">
        <v>4</v>
      </c>
      <c r="B83" s="67"/>
      <c r="C83" s="67"/>
      <c r="D83" s="67"/>
      <c r="E83" s="67"/>
      <c r="F83" s="67"/>
      <c r="G83" s="68"/>
      <c r="H83" s="69" t="s">
        <v>67</v>
      </c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1"/>
      <c r="AP83" s="66" t="s">
        <v>96</v>
      </c>
      <c r="AQ83" s="67"/>
      <c r="AR83" s="67"/>
      <c r="AS83" s="67"/>
      <c r="AT83" s="67"/>
      <c r="AU83" s="67"/>
      <c r="AV83" s="67"/>
      <c r="AW83" s="68"/>
      <c r="AX83" s="66" t="s">
        <v>96</v>
      </c>
      <c r="AY83" s="67"/>
      <c r="AZ83" s="67"/>
      <c r="BA83" s="67"/>
      <c r="BB83" s="67"/>
      <c r="BC83" s="67"/>
      <c r="BD83" s="67"/>
      <c r="BE83" s="67"/>
      <c r="BF83" s="67"/>
      <c r="BG83" s="67"/>
      <c r="BH83" s="68"/>
      <c r="BI83" s="66" t="s">
        <v>96</v>
      </c>
      <c r="BJ83" s="67"/>
      <c r="BK83" s="67"/>
      <c r="BL83" s="67"/>
      <c r="BM83" s="67"/>
      <c r="BN83" s="67"/>
      <c r="BO83" s="67"/>
      <c r="BP83" s="67"/>
      <c r="BQ83" s="67"/>
      <c r="BR83" s="67"/>
      <c r="BS83" s="67"/>
      <c r="BT83" s="67"/>
      <c r="BU83" s="68"/>
      <c r="BV83" s="66" t="s">
        <v>96</v>
      </c>
      <c r="BW83" s="67"/>
      <c r="BX83" s="67"/>
      <c r="BY83" s="67"/>
      <c r="BZ83" s="67"/>
      <c r="CA83" s="67"/>
      <c r="CB83" s="67"/>
      <c r="CC83" s="67"/>
      <c r="CD83" s="67"/>
      <c r="CE83" s="67"/>
      <c r="CF83" s="67"/>
      <c r="CG83" s="67"/>
      <c r="CH83" s="68"/>
      <c r="CI83" s="66" t="s">
        <v>96</v>
      </c>
      <c r="CJ83" s="67"/>
      <c r="CK83" s="67"/>
      <c r="CL83" s="67"/>
      <c r="CM83" s="67"/>
      <c r="CN83" s="67"/>
      <c r="CO83" s="67"/>
      <c r="CP83" s="67"/>
      <c r="CQ83" s="67"/>
      <c r="CR83" s="67"/>
      <c r="CS83" s="67"/>
      <c r="CT83" s="67"/>
      <c r="CU83" s="68"/>
    </row>
    <row r="84" spans="1:99" ht="15.75">
      <c r="A84" s="37"/>
      <c r="B84" s="38"/>
      <c r="C84" s="38"/>
      <c r="D84" s="38"/>
      <c r="E84" s="38"/>
      <c r="F84" s="38"/>
      <c r="G84" s="39"/>
      <c r="H84" s="63" t="s">
        <v>68</v>
      </c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5"/>
      <c r="AP84" s="37"/>
      <c r="AQ84" s="38"/>
      <c r="AR84" s="38"/>
      <c r="AS84" s="38"/>
      <c r="AT84" s="38"/>
      <c r="AU84" s="38"/>
      <c r="AV84" s="38"/>
      <c r="AW84" s="39"/>
      <c r="AX84" s="37"/>
      <c r="AY84" s="38"/>
      <c r="AZ84" s="38"/>
      <c r="BA84" s="38"/>
      <c r="BB84" s="38"/>
      <c r="BC84" s="38"/>
      <c r="BD84" s="38"/>
      <c r="BE84" s="38"/>
      <c r="BF84" s="38"/>
      <c r="BG84" s="38"/>
      <c r="BH84" s="39"/>
      <c r="BI84" s="37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9"/>
      <c r="BV84" s="37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9"/>
      <c r="CI84" s="37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9"/>
    </row>
    <row r="85" spans="1:99" ht="15.75">
      <c r="A85" s="37"/>
      <c r="B85" s="38"/>
      <c r="C85" s="38"/>
      <c r="D85" s="38"/>
      <c r="E85" s="38"/>
      <c r="F85" s="38"/>
      <c r="G85" s="39"/>
      <c r="H85" s="63" t="s">
        <v>69</v>
      </c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5"/>
      <c r="AP85" s="37"/>
      <c r="AQ85" s="38"/>
      <c r="AR85" s="38"/>
      <c r="AS85" s="38"/>
      <c r="AT85" s="38"/>
      <c r="AU85" s="38"/>
      <c r="AV85" s="38"/>
      <c r="AW85" s="39"/>
      <c r="AX85" s="37"/>
      <c r="AY85" s="38"/>
      <c r="AZ85" s="38"/>
      <c r="BA85" s="38"/>
      <c r="BB85" s="38"/>
      <c r="BC85" s="38"/>
      <c r="BD85" s="38"/>
      <c r="BE85" s="38"/>
      <c r="BF85" s="38"/>
      <c r="BG85" s="38"/>
      <c r="BH85" s="39"/>
      <c r="BI85" s="37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9"/>
      <c r="BV85" s="37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9"/>
      <c r="CI85" s="37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9"/>
    </row>
    <row r="86" spans="1:99" ht="15.75">
      <c r="A86" s="26"/>
      <c r="B86" s="27"/>
      <c r="C86" s="27"/>
      <c r="D86" s="27"/>
      <c r="E86" s="27"/>
      <c r="F86" s="27"/>
      <c r="G86" s="28"/>
      <c r="H86" s="15" t="s">
        <v>70</v>
      </c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7"/>
      <c r="AP86" s="26"/>
      <c r="AQ86" s="27"/>
      <c r="AR86" s="27"/>
      <c r="AS86" s="27"/>
      <c r="AT86" s="27"/>
      <c r="AU86" s="27"/>
      <c r="AV86" s="27"/>
      <c r="AW86" s="28"/>
      <c r="AX86" s="26"/>
      <c r="AY86" s="27"/>
      <c r="AZ86" s="27"/>
      <c r="BA86" s="27"/>
      <c r="BB86" s="27"/>
      <c r="BC86" s="27"/>
      <c r="BD86" s="27"/>
      <c r="BE86" s="27"/>
      <c r="BF86" s="27"/>
      <c r="BG86" s="27"/>
      <c r="BH86" s="28"/>
      <c r="BI86" s="26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8"/>
      <c r="BV86" s="26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8"/>
      <c r="CI86" s="26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8"/>
    </row>
    <row r="87" spans="1:99" ht="15.75">
      <c r="A87" s="73" t="s">
        <v>128</v>
      </c>
      <c r="B87" s="74"/>
      <c r="C87" s="74"/>
      <c r="D87" s="74"/>
      <c r="E87" s="74"/>
      <c r="F87" s="74"/>
      <c r="G87" s="75"/>
      <c r="H87" s="69" t="s">
        <v>71</v>
      </c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1"/>
      <c r="AP87" s="66" t="s">
        <v>96</v>
      </c>
      <c r="AQ87" s="67"/>
      <c r="AR87" s="67"/>
      <c r="AS87" s="67"/>
      <c r="AT87" s="67"/>
      <c r="AU87" s="67"/>
      <c r="AV87" s="67"/>
      <c r="AW87" s="68"/>
      <c r="AX87" s="66" t="s">
        <v>96</v>
      </c>
      <c r="AY87" s="67"/>
      <c r="AZ87" s="67"/>
      <c r="BA87" s="67"/>
      <c r="BB87" s="67"/>
      <c r="BC87" s="67"/>
      <c r="BD87" s="67"/>
      <c r="BE87" s="67"/>
      <c r="BF87" s="67"/>
      <c r="BG87" s="67"/>
      <c r="BH87" s="68"/>
      <c r="BI87" s="66" t="s">
        <v>96</v>
      </c>
      <c r="BJ87" s="67"/>
      <c r="BK87" s="67"/>
      <c r="BL87" s="67"/>
      <c r="BM87" s="67"/>
      <c r="BN87" s="67"/>
      <c r="BO87" s="67"/>
      <c r="BP87" s="67"/>
      <c r="BQ87" s="67"/>
      <c r="BR87" s="67"/>
      <c r="BS87" s="67"/>
      <c r="BT87" s="67"/>
      <c r="BU87" s="68"/>
      <c r="BV87" s="66" t="s">
        <v>96</v>
      </c>
      <c r="BW87" s="67"/>
      <c r="BX87" s="67"/>
      <c r="BY87" s="67"/>
      <c r="BZ87" s="67"/>
      <c r="CA87" s="67"/>
      <c r="CB87" s="67"/>
      <c r="CC87" s="67"/>
      <c r="CD87" s="67"/>
      <c r="CE87" s="67"/>
      <c r="CF87" s="67"/>
      <c r="CG87" s="67"/>
      <c r="CH87" s="68"/>
      <c r="CI87" s="66" t="s">
        <v>96</v>
      </c>
      <c r="CJ87" s="67"/>
      <c r="CK87" s="67"/>
      <c r="CL87" s="67"/>
      <c r="CM87" s="67"/>
      <c r="CN87" s="67"/>
      <c r="CO87" s="67"/>
      <c r="CP87" s="67"/>
      <c r="CQ87" s="67"/>
      <c r="CR87" s="67"/>
      <c r="CS87" s="67"/>
      <c r="CT87" s="67"/>
      <c r="CU87" s="68"/>
    </row>
    <row r="88" spans="1:99" ht="15.75">
      <c r="A88" s="37"/>
      <c r="B88" s="38"/>
      <c r="C88" s="38"/>
      <c r="D88" s="38"/>
      <c r="E88" s="38"/>
      <c r="F88" s="38"/>
      <c r="G88" s="39"/>
      <c r="H88" s="63" t="s">
        <v>72</v>
      </c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5"/>
      <c r="AP88" s="37"/>
      <c r="AQ88" s="38"/>
      <c r="AR88" s="38"/>
      <c r="AS88" s="38"/>
      <c r="AT88" s="38"/>
      <c r="AU88" s="38"/>
      <c r="AV88" s="38"/>
      <c r="AW88" s="39"/>
      <c r="AX88" s="37"/>
      <c r="AY88" s="38"/>
      <c r="AZ88" s="38"/>
      <c r="BA88" s="38"/>
      <c r="BB88" s="38"/>
      <c r="BC88" s="38"/>
      <c r="BD88" s="38"/>
      <c r="BE88" s="38"/>
      <c r="BF88" s="38"/>
      <c r="BG88" s="38"/>
      <c r="BH88" s="39"/>
      <c r="BI88" s="37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9"/>
      <c r="BV88" s="37"/>
      <c r="BW88" s="38"/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39"/>
      <c r="CI88" s="37"/>
      <c r="CJ88" s="38"/>
      <c r="CK88" s="38"/>
      <c r="CL88" s="38"/>
      <c r="CM88" s="38"/>
      <c r="CN88" s="38"/>
      <c r="CO88" s="38"/>
      <c r="CP88" s="38"/>
      <c r="CQ88" s="38"/>
      <c r="CR88" s="38"/>
      <c r="CS88" s="38"/>
      <c r="CT88" s="38"/>
      <c r="CU88" s="39"/>
    </row>
    <row r="89" spans="1:99" ht="15.75">
      <c r="A89" s="26"/>
      <c r="B89" s="27"/>
      <c r="C89" s="27"/>
      <c r="D89" s="27"/>
      <c r="E89" s="27"/>
      <c r="F89" s="27"/>
      <c r="G89" s="28"/>
      <c r="H89" s="15" t="s">
        <v>73</v>
      </c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7"/>
      <c r="AP89" s="26"/>
      <c r="AQ89" s="27"/>
      <c r="AR89" s="27"/>
      <c r="AS89" s="27"/>
      <c r="AT89" s="27"/>
      <c r="AU89" s="27"/>
      <c r="AV89" s="27"/>
      <c r="AW89" s="28"/>
      <c r="AX89" s="26"/>
      <c r="AY89" s="27"/>
      <c r="AZ89" s="27"/>
      <c r="BA89" s="27"/>
      <c r="BB89" s="27"/>
      <c r="BC89" s="27"/>
      <c r="BD89" s="27"/>
      <c r="BE89" s="27"/>
      <c r="BF89" s="27"/>
      <c r="BG89" s="27"/>
      <c r="BH89" s="28"/>
      <c r="BI89" s="26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8"/>
      <c r="BV89" s="26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8"/>
      <c r="CI89" s="26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8"/>
    </row>
    <row r="90" spans="1:99" ht="15.75">
      <c r="A90" s="73" t="s">
        <v>129</v>
      </c>
      <c r="B90" s="74"/>
      <c r="C90" s="74"/>
      <c r="D90" s="74"/>
      <c r="E90" s="74"/>
      <c r="F90" s="74"/>
      <c r="G90" s="75"/>
      <c r="H90" s="69" t="s">
        <v>74</v>
      </c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1"/>
      <c r="AP90" s="66" t="s">
        <v>96</v>
      </c>
      <c r="AQ90" s="67"/>
      <c r="AR90" s="67"/>
      <c r="AS90" s="67"/>
      <c r="AT90" s="67"/>
      <c r="AU90" s="67"/>
      <c r="AV90" s="67"/>
      <c r="AW90" s="68"/>
      <c r="AX90" s="66" t="s">
        <v>96</v>
      </c>
      <c r="AY90" s="67"/>
      <c r="AZ90" s="67"/>
      <c r="BA90" s="67"/>
      <c r="BB90" s="67"/>
      <c r="BC90" s="67"/>
      <c r="BD90" s="67"/>
      <c r="BE90" s="67"/>
      <c r="BF90" s="67"/>
      <c r="BG90" s="67"/>
      <c r="BH90" s="68"/>
      <c r="BI90" s="66" t="s">
        <v>96</v>
      </c>
      <c r="BJ90" s="67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8"/>
      <c r="BV90" s="66" t="s">
        <v>96</v>
      </c>
      <c r="BW90" s="67"/>
      <c r="BX90" s="67"/>
      <c r="BY90" s="67"/>
      <c r="BZ90" s="67"/>
      <c r="CA90" s="67"/>
      <c r="CB90" s="67"/>
      <c r="CC90" s="67"/>
      <c r="CD90" s="67"/>
      <c r="CE90" s="67"/>
      <c r="CF90" s="67"/>
      <c r="CG90" s="67"/>
      <c r="CH90" s="68"/>
      <c r="CI90" s="66" t="s">
        <v>96</v>
      </c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8"/>
    </row>
    <row r="91" spans="1:99" ht="15.75">
      <c r="A91" s="26"/>
      <c r="B91" s="27"/>
      <c r="C91" s="27"/>
      <c r="D91" s="27"/>
      <c r="E91" s="27"/>
      <c r="F91" s="27"/>
      <c r="G91" s="28"/>
      <c r="H91" s="15" t="s">
        <v>75</v>
      </c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7"/>
      <c r="AP91" s="26"/>
      <c r="AQ91" s="27"/>
      <c r="AR91" s="27"/>
      <c r="AS91" s="27"/>
      <c r="AT91" s="27"/>
      <c r="AU91" s="27"/>
      <c r="AV91" s="27"/>
      <c r="AW91" s="28"/>
      <c r="AX91" s="26"/>
      <c r="AY91" s="27"/>
      <c r="AZ91" s="27"/>
      <c r="BA91" s="27"/>
      <c r="BB91" s="27"/>
      <c r="BC91" s="27"/>
      <c r="BD91" s="27"/>
      <c r="BE91" s="27"/>
      <c r="BF91" s="27"/>
      <c r="BG91" s="27"/>
      <c r="BH91" s="28"/>
      <c r="BI91" s="26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8"/>
      <c r="BV91" s="26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8"/>
      <c r="CI91" s="26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8"/>
    </row>
    <row r="92" spans="1:99" ht="15.75">
      <c r="A92" s="66" t="s">
        <v>76</v>
      </c>
      <c r="B92" s="67"/>
      <c r="C92" s="67"/>
      <c r="D92" s="67"/>
      <c r="E92" s="67"/>
      <c r="F92" s="67"/>
      <c r="G92" s="68"/>
      <c r="H92" s="69" t="s">
        <v>77</v>
      </c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1"/>
      <c r="AP92" s="69" t="s">
        <v>119</v>
      </c>
      <c r="AQ92" s="70"/>
      <c r="AR92" s="70"/>
      <c r="AS92" s="70"/>
      <c r="AT92" s="70"/>
      <c r="AU92" s="70"/>
      <c r="AV92" s="70"/>
      <c r="AW92" s="71"/>
      <c r="AX92" s="90">
        <v>10</v>
      </c>
      <c r="AY92" s="77"/>
      <c r="AZ92" s="77"/>
      <c r="BA92" s="77"/>
      <c r="BB92" s="77"/>
      <c r="BC92" s="77"/>
      <c r="BD92" s="77"/>
      <c r="BE92" s="77"/>
      <c r="BF92" s="77"/>
      <c r="BG92" s="77"/>
      <c r="BH92" s="78"/>
      <c r="BI92" s="90" t="s">
        <v>132</v>
      </c>
      <c r="BJ92" s="77"/>
      <c r="BK92" s="77"/>
      <c r="BL92" s="77"/>
      <c r="BM92" s="77"/>
      <c r="BN92" s="77"/>
      <c r="BO92" s="77"/>
      <c r="BP92" s="77"/>
      <c r="BQ92" s="77"/>
      <c r="BR92" s="77"/>
      <c r="BS92" s="77"/>
      <c r="BT92" s="77"/>
      <c r="BU92" s="78"/>
      <c r="BV92" s="90">
        <f>BV97+BV98+BV99+BV100+BV101</f>
        <v>3693.6000000000004</v>
      </c>
      <c r="BW92" s="77"/>
      <c r="BX92" s="77"/>
      <c r="BY92" s="77"/>
      <c r="BZ92" s="77"/>
      <c r="CA92" s="77"/>
      <c r="CB92" s="77"/>
      <c r="CC92" s="77"/>
      <c r="CD92" s="77"/>
      <c r="CE92" s="77"/>
      <c r="CF92" s="77"/>
      <c r="CG92" s="77"/>
      <c r="CH92" s="78"/>
      <c r="CI92" s="76">
        <f>CI97+CI98+CI99+CI100+CI101</f>
        <v>26044.7455</v>
      </c>
      <c r="CJ92" s="77"/>
      <c r="CK92" s="77"/>
      <c r="CL92" s="77"/>
      <c r="CM92" s="77"/>
      <c r="CN92" s="77"/>
      <c r="CO92" s="77"/>
      <c r="CP92" s="77"/>
      <c r="CQ92" s="77"/>
      <c r="CR92" s="77"/>
      <c r="CS92" s="77"/>
      <c r="CT92" s="77"/>
      <c r="CU92" s="78"/>
    </row>
    <row r="93" spans="1:99" ht="15.75">
      <c r="A93" s="37"/>
      <c r="B93" s="38"/>
      <c r="C93" s="38"/>
      <c r="D93" s="38"/>
      <c r="E93" s="38"/>
      <c r="F93" s="38"/>
      <c r="G93" s="39"/>
      <c r="H93" s="63" t="s">
        <v>78</v>
      </c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5"/>
      <c r="AP93" s="63"/>
      <c r="AQ93" s="64"/>
      <c r="AR93" s="64"/>
      <c r="AS93" s="64"/>
      <c r="AT93" s="64"/>
      <c r="AU93" s="64"/>
      <c r="AV93" s="64"/>
      <c r="AW93" s="65"/>
      <c r="AX93" s="79"/>
      <c r="AY93" s="80"/>
      <c r="AZ93" s="80"/>
      <c r="BA93" s="80"/>
      <c r="BB93" s="80"/>
      <c r="BC93" s="80"/>
      <c r="BD93" s="80"/>
      <c r="BE93" s="80"/>
      <c r="BF93" s="80"/>
      <c r="BG93" s="80"/>
      <c r="BH93" s="81"/>
      <c r="BI93" s="79"/>
      <c r="BJ93" s="80"/>
      <c r="BK93" s="80"/>
      <c r="BL93" s="80"/>
      <c r="BM93" s="80"/>
      <c r="BN93" s="80"/>
      <c r="BO93" s="80"/>
      <c r="BP93" s="80"/>
      <c r="BQ93" s="80"/>
      <c r="BR93" s="80"/>
      <c r="BS93" s="80"/>
      <c r="BT93" s="80"/>
      <c r="BU93" s="81"/>
      <c r="BV93" s="79"/>
      <c r="BW93" s="80"/>
      <c r="BX93" s="80"/>
      <c r="BY93" s="80"/>
      <c r="BZ93" s="80"/>
      <c r="CA93" s="80"/>
      <c r="CB93" s="80"/>
      <c r="CC93" s="80"/>
      <c r="CD93" s="80"/>
      <c r="CE93" s="80"/>
      <c r="CF93" s="80"/>
      <c r="CG93" s="80"/>
      <c r="CH93" s="81"/>
      <c r="CI93" s="79"/>
      <c r="CJ93" s="80"/>
      <c r="CK93" s="80"/>
      <c r="CL93" s="80"/>
      <c r="CM93" s="80"/>
      <c r="CN93" s="80"/>
      <c r="CO93" s="80"/>
      <c r="CP93" s="80"/>
      <c r="CQ93" s="80"/>
      <c r="CR93" s="80"/>
      <c r="CS93" s="80"/>
      <c r="CT93" s="80"/>
      <c r="CU93" s="81"/>
    </row>
    <row r="94" spans="1:99" ht="15.75">
      <c r="A94" s="37"/>
      <c r="B94" s="38"/>
      <c r="C94" s="38"/>
      <c r="D94" s="38"/>
      <c r="E94" s="38"/>
      <c r="F94" s="38"/>
      <c r="G94" s="39"/>
      <c r="H94" s="63" t="s">
        <v>79</v>
      </c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5"/>
      <c r="AP94" s="63"/>
      <c r="AQ94" s="64"/>
      <c r="AR94" s="64"/>
      <c r="AS94" s="64"/>
      <c r="AT94" s="64"/>
      <c r="AU94" s="64"/>
      <c r="AV94" s="64"/>
      <c r="AW94" s="65"/>
      <c r="AX94" s="79"/>
      <c r="AY94" s="80"/>
      <c r="AZ94" s="80"/>
      <c r="BA94" s="80"/>
      <c r="BB94" s="80"/>
      <c r="BC94" s="80"/>
      <c r="BD94" s="80"/>
      <c r="BE94" s="80"/>
      <c r="BF94" s="80"/>
      <c r="BG94" s="80"/>
      <c r="BH94" s="81"/>
      <c r="BI94" s="79"/>
      <c r="BJ94" s="80"/>
      <c r="BK94" s="80"/>
      <c r="BL94" s="80"/>
      <c r="BM94" s="80"/>
      <c r="BN94" s="80"/>
      <c r="BO94" s="80"/>
      <c r="BP94" s="80"/>
      <c r="BQ94" s="80"/>
      <c r="BR94" s="80"/>
      <c r="BS94" s="80"/>
      <c r="BT94" s="80"/>
      <c r="BU94" s="81"/>
      <c r="BV94" s="79"/>
      <c r="BW94" s="80"/>
      <c r="BX94" s="80"/>
      <c r="BY94" s="80"/>
      <c r="BZ94" s="80"/>
      <c r="CA94" s="80"/>
      <c r="CB94" s="80"/>
      <c r="CC94" s="80"/>
      <c r="CD94" s="80"/>
      <c r="CE94" s="80"/>
      <c r="CF94" s="80"/>
      <c r="CG94" s="80"/>
      <c r="CH94" s="81"/>
      <c r="CI94" s="79"/>
      <c r="CJ94" s="80"/>
      <c r="CK94" s="80"/>
      <c r="CL94" s="80"/>
      <c r="CM94" s="80"/>
      <c r="CN94" s="80"/>
      <c r="CO94" s="80"/>
      <c r="CP94" s="80"/>
      <c r="CQ94" s="80"/>
      <c r="CR94" s="80"/>
      <c r="CS94" s="80"/>
      <c r="CT94" s="80"/>
      <c r="CU94" s="81"/>
    </row>
    <row r="95" spans="1:99" ht="15.75">
      <c r="A95" s="37"/>
      <c r="B95" s="38"/>
      <c r="C95" s="38"/>
      <c r="D95" s="38"/>
      <c r="E95" s="38"/>
      <c r="F95" s="38"/>
      <c r="G95" s="39"/>
      <c r="H95" s="63" t="s">
        <v>80</v>
      </c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5"/>
      <c r="AP95" s="63"/>
      <c r="AQ95" s="64"/>
      <c r="AR95" s="64"/>
      <c r="AS95" s="64"/>
      <c r="AT95" s="64"/>
      <c r="AU95" s="64"/>
      <c r="AV95" s="64"/>
      <c r="AW95" s="65"/>
      <c r="AX95" s="79"/>
      <c r="AY95" s="80"/>
      <c r="AZ95" s="80"/>
      <c r="BA95" s="80"/>
      <c r="BB95" s="80"/>
      <c r="BC95" s="80"/>
      <c r="BD95" s="80"/>
      <c r="BE95" s="80"/>
      <c r="BF95" s="80"/>
      <c r="BG95" s="80"/>
      <c r="BH95" s="81"/>
      <c r="BI95" s="79"/>
      <c r="BJ95" s="80"/>
      <c r="BK95" s="80"/>
      <c r="BL95" s="80"/>
      <c r="BM95" s="80"/>
      <c r="BN95" s="80"/>
      <c r="BO95" s="80"/>
      <c r="BP95" s="80"/>
      <c r="BQ95" s="80"/>
      <c r="BR95" s="80"/>
      <c r="BS95" s="80"/>
      <c r="BT95" s="80"/>
      <c r="BU95" s="81"/>
      <c r="BV95" s="79"/>
      <c r="BW95" s="80"/>
      <c r="BX95" s="80"/>
      <c r="BY95" s="80"/>
      <c r="BZ95" s="80"/>
      <c r="CA95" s="80"/>
      <c r="CB95" s="80"/>
      <c r="CC95" s="80"/>
      <c r="CD95" s="80"/>
      <c r="CE95" s="80"/>
      <c r="CF95" s="80"/>
      <c r="CG95" s="80"/>
      <c r="CH95" s="81"/>
      <c r="CI95" s="79"/>
      <c r="CJ95" s="80"/>
      <c r="CK95" s="80"/>
      <c r="CL95" s="80"/>
      <c r="CM95" s="80"/>
      <c r="CN95" s="80"/>
      <c r="CO95" s="80"/>
      <c r="CP95" s="80"/>
      <c r="CQ95" s="80"/>
      <c r="CR95" s="80"/>
      <c r="CS95" s="80"/>
      <c r="CT95" s="80"/>
      <c r="CU95" s="81"/>
    </row>
    <row r="96" spans="1:99" ht="15.75">
      <c r="A96" s="37"/>
      <c r="B96" s="38"/>
      <c r="C96" s="38"/>
      <c r="D96" s="38"/>
      <c r="E96" s="38"/>
      <c r="F96" s="38"/>
      <c r="G96" s="39"/>
      <c r="H96" s="15" t="s">
        <v>81</v>
      </c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7"/>
      <c r="AP96" s="15"/>
      <c r="AQ96" s="16"/>
      <c r="AR96" s="16"/>
      <c r="AS96" s="16"/>
      <c r="AT96" s="16"/>
      <c r="AU96" s="16"/>
      <c r="AV96" s="16"/>
      <c r="AW96" s="17"/>
      <c r="AX96" s="18"/>
      <c r="AY96" s="19"/>
      <c r="AZ96" s="19"/>
      <c r="BA96" s="19"/>
      <c r="BB96" s="19"/>
      <c r="BC96" s="19"/>
      <c r="BD96" s="19"/>
      <c r="BE96" s="19"/>
      <c r="BF96" s="19"/>
      <c r="BG96" s="19"/>
      <c r="BH96" s="20"/>
      <c r="BI96" s="18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20"/>
      <c r="BV96" s="18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20"/>
      <c r="CI96" s="18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20"/>
    </row>
    <row r="97" spans="1:99" s="7" customFormat="1" ht="31.5" customHeight="1">
      <c r="A97" s="97" t="s">
        <v>130</v>
      </c>
      <c r="B97" s="98"/>
      <c r="C97" s="98"/>
      <c r="D97" s="98"/>
      <c r="E97" s="98"/>
      <c r="F97" s="98"/>
      <c r="G97" s="99"/>
      <c r="H97" s="12" t="s">
        <v>131</v>
      </c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4"/>
      <c r="AP97" s="22">
        <v>2015</v>
      </c>
      <c r="AQ97" s="23"/>
      <c r="AR97" s="23"/>
      <c r="AS97" s="23"/>
      <c r="AT97" s="23"/>
      <c r="AU97" s="23"/>
      <c r="AV97" s="23"/>
      <c r="AW97" s="24"/>
      <c r="AX97" s="32">
        <v>10</v>
      </c>
      <c r="AY97" s="33"/>
      <c r="AZ97" s="33"/>
      <c r="BA97" s="33"/>
      <c r="BB97" s="33"/>
      <c r="BC97" s="33"/>
      <c r="BD97" s="33"/>
      <c r="BE97" s="33"/>
      <c r="BF97" s="33"/>
      <c r="BG97" s="33"/>
      <c r="BH97" s="34"/>
      <c r="BI97" s="32" t="s">
        <v>132</v>
      </c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4"/>
      <c r="BV97" s="100">
        <v>370</v>
      </c>
      <c r="BW97" s="101"/>
      <c r="BX97" s="101"/>
      <c r="BY97" s="101"/>
      <c r="BZ97" s="101"/>
      <c r="CA97" s="101"/>
      <c r="CB97" s="101"/>
      <c r="CC97" s="101"/>
      <c r="CD97" s="101"/>
      <c r="CE97" s="101"/>
      <c r="CF97" s="101"/>
      <c r="CG97" s="101"/>
      <c r="CH97" s="102"/>
      <c r="CI97" s="35">
        <f>2673728.64/1000</f>
        <v>2673.7286400000003</v>
      </c>
      <c r="CJ97" s="35"/>
      <c r="CK97" s="35"/>
      <c r="CL97" s="35"/>
      <c r="CM97" s="35"/>
      <c r="CN97" s="35"/>
      <c r="CO97" s="35"/>
      <c r="CP97" s="35"/>
      <c r="CQ97" s="35"/>
      <c r="CR97" s="35"/>
      <c r="CS97" s="35"/>
      <c r="CT97" s="35"/>
      <c r="CU97" s="36"/>
    </row>
    <row r="98" spans="1:99" s="7" customFormat="1" ht="31.5" customHeight="1">
      <c r="A98" s="29"/>
      <c r="B98" s="30"/>
      <c r="C98" s="30"/>
      <c r="D98" s="30"/>
      <c r="E98" s="30"/>
      <c r="F98" s="30"/>
      <c r="G98" s="31"/>
      <c r="H98" s="22" t="s">
        <v>133</v>
      </c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4"/>
      <c r="AP98" s="22">
        <v>2016</v>
      </c>
      <c r="AQ98" s="23"/>
      <c r="AR98" s="23"/>
      <c r="AS98" s="23"/>
      <c r="AT98" s="23"/>
      <c r="AU98" s="23"/>
      <c r="AV98" s="23"/>
      <c r="AW98" s="24"/>
      <c r="AX98" s="32">
        <v>10</v>
      </c>
      <c r="AY98" s="33"/>
      <c r="AZ98" s="33"/>
      <c r="BA98" s="33"/>
      <c r="BB98" s="33"/>
      <c r="BC98" s="33"/>
      <c r="BD98" s="33"/>
      <c r="BE98" s="33"/>
      <c r="BF98" s="33"/>
      <c r="BG98" s="33"/>
      <c r="BH98" s="34"/>
      <c r="BI98" s="32" t="s">
        <v>132</v>
      </c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4"/>
      <c r="BV98" s="100">
        <v>970.4</v>
      </c>
      <c r="BW98" s="101"/>
      <c r="BX98" s="101"/>
      <c r="BY98" s="101"/>
      <c r="BZ98" s="101"/>
      <c r="CA98" s="101"/>
      <c r="CB98" s="101"/>
      <c r="CC98" s="101"/>
      <c r="CD98" s="101"/>
      <c r="CE98" s="101"/>
      <c r="CF98" s="101"/>
      <c r="CG98" s="101"/>
      <c r="CH98" s="102"/>
      <c r="CI98" s="35">
        <f>5106677.88/1000</f>
        <v>5106.67788</v>
      </c>
      <c r="CJ98" s="35"/>
      <c r="CK98" s="35"/>
      <c r="CL98" s="35"/>
      <c r="CM98" s="35"/>
      <c r="CN98" s="35"/>
      <c r="CO98" s="35"/>
      <c r="CP98" s="35"/>
      <c r="CQ98" s="35"/>
      <c r="CR98" s="35"/>
      <c r="CS98" s="35"/>
      <c r="CT98" s="35"/>
      <c r="CU98" s="36"/>
    </row>
    <row r="99" spans="1:99" s="7" customFormat="1" ht="31.5" customHeight="1">
      <c r="A99" s="29"/>
      <c r="B99" s="30"/>
      <c r="C99" s="30"/>
      <c r="D99" s="30"/>
      <c r="E99" s="30"/>
      <c r="F99" s="30"/>
      <c r="G99" s="31"/>
      <c r="H99" s="22" t="s">
        <v>134</v>
      </c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4"/>
      <c r="AP99" s="22">
        <v>2016</v>
      </c>
      <c r="AQ99" s="23"/>
      <c r="AR99" s="23"/>
      <c r="AS99" s="23"/>
      <c r="AT99" s="23"/>
      <c r="AU99" s="23"/>
      <c r="AV99" s="23"/>
      <c r="AW99" s="24"/>
      <c r="AX99" s="32">
        <v>10</v>
      </c>
      <c r="AY99" s="33"/>
      <c r="AZ99" s="33"/>
      <c r="BA99" s="33"/>
      <c r="BB99" s="33"/>
      <c r="BC99" s="33"/>
      <c r="BD99" s="33"/>
      <c r="BE99" s="33"/>
      <c r="BF99" s="33"/>
      <c r="BG99" s="33"/>
      <c r="BH99" s="34"/>
      <c r="BI99" s="32" t="s">
        <v>132</v>
      </c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4"/>
      <c r="BV99" s="100">
        <v>1195.2</v>
      </c>
      <c r="BW99" s="101"/>
      <c r="BX99" s="101"/>
      <c r="BY99" s="101"/>
      <c r="BZ99" s="101"/>
      <c r="CA99" s="101"/>
      <c r="CB99" s="101"/>
      <c r="CC99" s="101"/>
      <c r="CD99" s="101"/>
      <c r="CE99" s="101"/>
      <c r="CF99" s="101"/>
      <c r="CG99" s="101"/>
      <c r="CH99" s="102"/>
      <c r="CI99" s="35">
        <f>5508474.58/1000</f>
        <v>5508.47458</v>
      </c>
      <c r="CJ99" s="35"/>
      <c r="CK99" s="35"/>
      <c r="CL99" s="35"/>
      <c r="CM99" s="35"/>
      <c r="CN99" s="35"/>
      <c r="CO99" s="35"/>
      <c r="CP99" s="35"/>
      <c r="CQ99" s="35"/>
      <c r="CR99" s="35"/>
      <c r="CS99" s="35"/>
      <c r="CT99" s="35"/>
      <c r="CU99" s="36"/>
    </row>
    <row r="100" spans="1:99" s="7" customFormat="1" ht="31.5" customHeight="1">
      <c r="A100" s="29"/>
      <c r="B100" s="30"/>
      <c r="C100" s="30"/>
      <c r="D100" s="30"/>
      <c r="E100" s="30"/>
      <c r="F100" s="30"/>
      <c r="G100" s="31"/>
      <c r="H100" s="22" t="s">
        <v>135</v>
      </c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4"/>
      <c r="AP100" s="22">
        <v>2017</v>
      </c>
      <c r="AQ100" s="23"/>
      <c r="AR100" s="23"/>
      <c r="AS100" s="23"/>
      <c r="AT100" s="23"/>
      <c r="AU100" s="23"/>
      <c r="AV100" s="23"/>
      <c r="AW100" s="24"/>
      <c r="AX100" s="32">
        <v>10</v>
      </c>
      <c r="AY100" s="33"/>
      <c r="AZ100" s="33"/>
      <c r="BA100" s="33"/>
      <c r="BB100" s="33"/>
      <c r="BC100" s="33"/>
      <c r="BD100" s="33"/>
      <c r="BE100" s="33"/>
      <c r="BF100" s="33"/>
      <c r="BG100" s="33"/>
      <c r="BH100" s="34"/>
      <c r="BI100" s="32" t="s">
        <v>132</v>
      </c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4"/>
      <c r="BV100" s="100">
        <v>982.4</v>
      </c>
      <c r="BW100" s="101"/>
      <c r="BX100" s="101"/>
      <c r="BY100" s="101"/>
      <c r="BZ100" s="101"/>
      <c r="CA100" s="101"/>
      <c r="CB100" s="101"/>
      <c r="CC100" s="101"/>
      <c r="CD100" s="101"/>
      <c r="CE100" s="101"/>
      <c r="CF100" s="101"/>
      <c r="CG100" s="101"/>
      <c r="CH100" s="102"/>
      <c r="CI100" s="35">
        <f>6377932.2/1000</f>
        <v>6377.9322</v>
      </c>
      <c r="CJ100" s="35"/>
      <c r="CK100" s="35"/>
      <c r="CL100" s="35"/>
      <c r="CM100" s="35"/>
      <c r="CN100" s="35"/>
      <c r="CO100" s="35"/>
      <c r="CP100" s="35"/>
      <c r="CQ100" s="35"/>
      <c r="CR100" s="35"/>
      <c r="CS100" s="35"/>
      <c r="CT100" s="35"/>
      <c r="CU100" s="36"/>
    </row>
    <row r="101" spans="1:99" s="7" customFormat="1" ht="31.5" customHeight="1">
      <c r="A101" s="29"/>
      <c r="B101" s="30"/>
      <c r="C101" s="30"/>
      <c r="D101" s="30"/>
      <c r="E101" s="30"/>
      <c r="F101" s="30"/>
      <c r="G101" s="31"/>
      <c r="H101" s="12" t="s">
        <v>136</v>
      </c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4"/>
      <c r="AP101" s="12">
        <v>2017</v>
      </c>
      <c r="AQ101" s="13"/>
      <c r="AR101" s="13"/>
      <c r="AS101" s="13"/>
      <c r="AT101" s="13"/>
      <c r="AU101" s="13"/>
      <c r="AV101" s="13"/>
      <c r="AW101" s="14"/>
      <c r="AX101" s="112">
        <v>10</v>
      </c>
      <c r="AY101" s="113"/>
      <c r="AZ101" s="113"/>
      <c r="BA101" s="113"/>
      <c r="BB101" s="113"/>
      <c r="BC101" s="113"/>
      <c r="BD101" s="113"/>
      <c r="BE101" s="113"/>
      <c r="BF101" s="113"/>
      <c r="BG101" s="113"/>
      <c r="BH101" s="114"/>
      <c r="BI101" s="112" t="s">
        <v>132</v>
      </c>
      <c r="BJ101" s="113"/>
      <c r="BK101" s="113"/>
      <c r="BL101" s="113"/>
      <c r="BM101" s="113"/>
      <c r="BN101" s="113"/>
      <c r="BO101" s="113"/>
      <c r="BP101" s="113"/>
      <c r="BQ101" s="113"/>
      <c r="BR101" s="113"/>
      <c r="BS101" s="113"/>
      <c r="BT101" s="113"/>
      <c r="BU101" s="114"/>
      <c r="BV101" s="117">
        <v>175.6</v>
      </c>
      <c r="BW101" s="118"/>
      <c r="BX101" s="118"/>
      <c r="BY101" s="118"/>
      <c r="BZ101" s="118"/>
      <c r="CA101" s="118"/>
      <c r="CB101" s="118"/>
      <c r="CC101" s="118"/>
      <c r="CD101" s="118"/>
      <c r="CE101" s="118"/>
      <c r="CF101" s="118"/>
      <c r="CG101" s="118"/>
      <c r="CH101" s="119"/>
      <c r="CI101" s="115">
        <f>6377932.2/1000</f>
        <v>6377.9322</v>
      </c>
      <c r="CJ101" s="115"/>
      <c r="CK101" s="115"/>
      <c r="CL101" s="115"/>
      <c r="CM101" s="115"/>
      <c r="CN101" s="115"/>
      <c r="CO101" s="115"/>
      <c r="CP101" s="115"/>
      <c r="CQ101" s="115"/>
      <c r="CR101" s="115"/>
      <c r="CS101" s="115"/>
      <c r="CT101" s="115"/>
      <c r="CU101" s="116"/>
    </row>
    <row r="102" spans="1:99" s="7" customFormat="1" ht="15.75" customHeight="1">
      <c r="A102" s="103"/>
      <c r="B102" s="104"/>
      <c r="C102" s="104"/>
      <c r="D102" s="104"/>
      <c r="E102" s="104"/>
      <c r="F102" s="104"/>
      <c r="G102" s="105"/>
      <c r="H102" s="22" t="s">
        <v>47</v>
      </c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4"/>
      <c r="AP102" s="22"/>
      <c r="AQ102" s="23"/>
      <c r="AR102" s="23"/>
      <c r="AS102" s="23"/>
      <c r="AT102" s="23"/>
      <c r="AU102" s="23"/>
      <c r="AV102" s="23"/>
      <c r="AW102" s="24"/>
      <c r="AX102" s="32"/>
      <c r="AY102" s="33"/>
      <c r="AZ102" s="33"/>
      <c r="BA102" s="33"/>
      <c r="BB102" s="33"/>
      <c r="BC102" s="33"/>
      <c r="BD102" s="33"/>
      <c r="BE102" s="33"/>
      <c r="BF102" s="33"/>
      <c r="BG102" s="33"/>
      <c r="BH102" s="34"/>
      <c r="BI102" s="32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4"/>
      <c r="BV102" s="32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4"/>
      <c r="CI102" s="33"/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33"/>
      <c r="CU102" s="34"/>
    </row>
    <row r="103" spans="1:99" ht="15.75">
      <c r="A103" s="66" t="s">
        <v>85</v>
      </c>
      <c r="B103" s="67"/>
      <c r="C103" s="67"/>
      <c r="D103" s="67"/>
      <c r="E103" s="67"/>
      <c r="F103" s="67"/>
      <c r="G103" s="68"/>
      <c r="H103" s="69" t="s">
        <v>82</v>
      </c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1"/>
      <c r="AP103" s="66" t="s">
        <v>96</v>
      </c>
      <c r="AQ103" s="67"/>
      <c r="AR103" s="67"/>
      <c r="AS103" s="67"/>
      <c r="AT103" s="67"/>
      <c r="AU103" s="67"/>
      <c r="AV103" s="67"/>
      <c r="AW103" s="68"/>
      <c r="AX103" s="66" t="s">
        <v>96</v>
      </c>
      <c r="AY103" s="67"/>
      <c r="AZ103" s="67"/>
      <c r="BA103" s="67"/>
      <c r="BB103" s="67"/>
      <c r="BC103" s="67"/>
      <c r="BD103" s="67"/>
      <c r="BE103" s="67"/>
      <c r="BF103" s="67"/>
      <c r="BG103" s="67"/>
      <c r="BH103" s="68"/>
      <c r="BI103" s="66" t="s">
        <v>96</v>
      </c>
      <c r="BJ103" s="67"/>
      <c r="BK103" s="67"/>
      <c r="BL103" s="67"/>
      <c r="BM103" s="67"/>
      <c r="BN103" s="67"/>
      <c r="BO103" s="67"/>
      <c r="BP103" s="67"/>
      <c r="BQ103" s="67"/>
      <c r="BR103" s="67"/>
      <c r="BS103" s="67"/>
      <c r="BT103" s="67"/>
      <c r="BU103" s="68"/>
      <c r="BV103" s="66" t="s">
        <v>96</v>
      </c>
      <c r="BW103" s="67"/>
      <c r="BX103" s="67"/>
      <c r="BY103" s="67"/>
      <c r="BZ103" s="67"/>
      <c r="CA103" s="67"/>
      <c r="CB103" s="67"/>
      <c r="CC103" s="67"/>
      <c r="CD103" s="67"/>
      <c r="CE103" s="67"/>
      <c r="CF103" s="67"/>
      <c r="CG103" s="67"/>
      <c r="CH103" s="68"/>
      <c r="CI103" s="66" t="s">
        <v>96</v>
      </c>
      <c r="CJ103" s="67"/>
      <c r="CK103" s="67"/>
      <c r="CL103" s="67"/>
      <c r="CM103" s="67"/>
      <c r="CN103" s="67"/>
      <c r="CO103" s="67"/>
      <c r="CP103" s="67"/>
      <c r="CQ103" s="67"/>
      <c r="CR103" s="67"/>
      <c r="CS103" s="67"/>
      <c r="CT103" s="67"/>
      <c r="CU103" s="68"/>
    </row>
    <row r="104" spans="1:99" ht="15.75">
      <c r="A104" s="37"/>
      <c r="B104" s="38"/>
      <c r="C104" s="38"/>
      <c r="D104" s="38"/>
      <c r="E104" s="38"/>
      <c r="F104" s="38"/>
      <c r="G104" s="39"/>
      <c r="H104" s="63" t="s">
        <v>83</v>
      </c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5"/>
      <c r="AP104" s="37"/>
      <c r="AQ104" s="38"/>
      <c r="AR104" s="38"/>
      <c r="AS104" s="38"/>
      <c r="AT104" s="38"/>
      <c r="AU104" s="38"/>
      <c r="AV104" s="38"/>
      <c r="AW104" s="39"/>
      <c r="AX104" s="37"/>
      <c r="AY104" s="38"/>
      <c r="AZ104" s="38"/>
      <c r="BA104" s="38"/>
      <c r="BB104" s="38"/>
      <c r="BC104" s="38"/>
      <c r="BD104" s="38"/>
      <c r="BE104" s="38"/>
      <c r="BF104" s="38"/>
      <c r="BG104" s="38"/>
      <c r="BH104" s="39"/>
      <c r="BI104" s="37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9"/>
      <c r="BV104" s="37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9"/>
      <c r="CI104" s="37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9"/>
    </row>
    <row r="105" spans="1:99" ht="15.75">
      <c r="A105" s="26"/>
      <c r="B105" s="27"/>
      <c r="C105" s="27"/>
      <c r="D105" s="27"/>
      <c r="E105" s="27"/>
      <c r="F105" s="27"/>
      <c r="G105" s="28"/>
      <c r="H105" s="15" t="s">
        <v>84</v>
      </c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7"/>
      <c r="AP105" s="26"/>
      <c r="AQ105" s="27"/>
      <c r="AR105" s="27"/>
      <c r="AS105" s="27"/>
      <c r="AT105" s="27"/>
      <c r="AU105" s="27"/>
      <c r="AV105" s="27"/>
      <c r="AW105" s="28"/>
      <c r="AX105" s="26"/>
      <c r="AY105" s="27"/>
      <c r="AZ105" s="27"/>
      <c r="BA105" s="27"/>
      <c r="BB105" s="27"/>
      <c r="BC105" s="27"/>
      <c r="BD105" s="27"/>
      <c r="BE105" s="27"/>
      <c r="BF105" s="27"/>
      <c r="BG105" s="27"/>
      <c r="BH105" s="28"/>
      <c r="BI105" s="26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8"/>
      <c r="BV105" s="26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8"/>
      <c r="CI105" s="26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8"/>
    </row>
    <row r="106" spans="1:99" ht="15.75">
      <c r="A106" s="66" t="s">
        <v>88</v>
      </c>
      <c r="B106" s="67"/>
      <c r="C106" s="67"/>
      <c r="D106" s="67"/>
      <c r="E106" s="67"/>
      <c r="F106" s="67"/>
      <c r="G106" s="68"/>
      <c r="H106" s="69" t="s">
        <v>86</v>
      </c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1"/>
      <c r="AP106" s="66" t="s">
        <v>96</v>
      </c>
      <c r="AQ106" s="67"/>
      <c r="AR106" s="67"/>
      <c r="AS106" s="67"/>
      <c r="AT106" s="67"/>
      <c r="AU106" s="67"/>
      <c r="AV106" s="67"/>
      <c r="AW106" s="68"/>
      <c r="AX106" s="66" t="s">
        <v>96</v>
      </c>
      <c r="AY106" s="67"/>
      <c r="AZ106" s="67"/>
      <c r="BA106" s="67"/>
      <c r="BB106" s="67"/>
      <c r="BC106" s="67"/>
      <c r="BD106" s="67"/>
      <c r="BE106" s="67"/>
      <c r="BF106" s="67"/>
      <c r="BG106" s="67"/>
      <c r="BH106" s="68"/>
      <c r="BI106" s="66" t="s">
        <v>96</v>
      </c>
      <c r="BJ106" s="67"/>
      <c r="BK106" s="67"/>
      <c r="BL106" s="67"/>
      <c r="BM106" s="67"/>
      <c r="BN106" s="67"/>
      <c r="BO106" s="67"/>
      <c r="BP106" s="67"/>
      <c r="BQ106" s="67"/>
      <c r="BR106" s="67"/>
      <c r="BS106" s="67"/>
      <c r="BT106" s="67"/>
      <c r="BU106" s="68"/>
      <c r="BV106" s="66" t="s">
        <v>96</v>
      </c>
      <c r="BW106" s="67"/>
      <c r="BX106" s="67"/>
      <c r="BY106" s="67"/>
      <c r="BZ106" s="67"/>
      <c r="CA106" s="67"/>
      <c r="CB106" s="67"/>
      <c r="CC106" s="67"/>
      <c r="CD106" s="67"/>
      <c r="CE106" s="67"/>
      <c r="CF106" s="67"/>
      <c r="CG106" s="67"/>
      <c r="CH106" s="68"/>
      <c r="CI106" s="66" t="s">
        <v>96</v>
      </c>
      <c r="CJ106" s="67"/>
      <c r="CK106" s="67"/>
      <c r="CL106" s="67"/>
      <c r="CM106" s="67"/>
      <c r="CN106" s="67"/>
      <c r="CO106" s="67"/>
      <c r="CP106" s="67"/>
      <c r="CQ106" s="67"/>
      <c r="CR106" s="67"/>
      <c r="CS106" s="67"/>
      <c r="CT106" s="67"/>
      <c r="CU106" s="68"/>
    </row>
    <row r="107" spans="1:99" ht="15.75">
      <c r="A107" s="26"/>
      <c r="B107" s="27"/>
      <c r="C107" s="27"/>
      <c r="D107" s="27"/>
      <c r="E107" s="27"/>
      <c r="F107" s="27"/>
      <c r="G107" s="28"/>
      <c r="H107" s="15" t="s">
        <v>87</v>
      </c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7"/>
      <c r="AP107" s="26"/>
      <c r="AQ107" s="27"/>
      <c r="AR107" s="27"/>
      <c r="AS107" s="27"/>
      <c r="AT107" s="27"/>
      <c r="AU107" s="27"/>
      <c r="AV107" s="27"/>
      <c r="AW107" s="28"/>
      <c r="AX107" s="26"/>
      <c r="AY107" s="27"/>
      <c r="AZ107" s="27"/>
      <c r="BA107" s="27"/>
      <c r="BB107" s="27"/>
      <c r="BC107" s="27"/>
      <c r="BD107" s="27"/>
      <c r="BE107" s="27"/>
      <c r="BF107" s="27"/>
      <c r="BG107" s="27"/>
      <c r="BH107" s="28"/>
      <c r="BI107" s="26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8"/>
      <c r="BV107" s="26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8"/>
      <c r="CI107" s="26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8"/>
    </row>
    <row r="108" spans="1:99" ht="15.75">
      <c r="A108" s="66" t="s">
        <v>89</v>
      </c>
      <c r="B108" s="67"/>
      <c r="C108" s="67"/>
      <c r="D108" s="67"/>
      <c r="E108" s="67"/>
      <c r="F108" s="67"/>
      <c r="G108" s="68"/>
      <c r="H108" s="69" t="s">
        <v>74</v>
      </c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1"/>
      <c r="AP108" s="66" t="s">
        <v>96</v>
      </c>
      <c r="AQ108" s="67"/>
      <c r="AR108" s="67"/>
      <c r="AS108" s="67"/>
      <c r="AT108" s="67"/>
      <c r="AU108" s="67"/>
      <c r="AV108" s="67"/>
      <c r="AW108" s="68"/>
      <c r="AX108" s="66" t="s">
        <v>96</v>
      </c>
      <c r="AY108" s="67"/>
      <c r="AZ108" s="67"/>
      <c r="BA108" s="67"/>
      <c r="BB108" s="67"/>
      <c r="BC108" s="67"/>
      <c r="BD108" s="67"/>
      <c r="BE108" s="67"/>
      <c r="BF108" s="67"/>
      <c r="BG108" s="67"/>
      <c r="BH108" s="68"/>
      <c r="BI108" s="66" t="s">
        <v>96</v>
      </c>
      <c r="BJ108" s="67"/>
      <c r="BK108" s="67"/>
      <c r="BL108" s="67"/>
      <c r="BM108" s="67"/>
      <c r="BN108" s="67"/>
      <c r="BO108" s="67"/>
      <c r="BP108" s="67"/>
      <c r="BQ108" s="67"/>
      <c r="BR108" s="67"/>
      <c r="BS108" s="67"/>
      <c r="BT108" s="67"/>
      <c r="BU108" s="68"/>
      <c r="BV108" s="66" t="s">
        <v>96</v>
      </c>
      <c r="BW108" s="67"/>
      <c r="BX108" s="67"/>
      <c r="BY108" s="67"/>
      <c r="BZ108" s="67"/>
      <c r="CA108" s="67"/>
      <c r="CB108" s="67"/>
      <c r="CC108" s="67"/>
      <c r="CD108" s="67"/>
      <c r="CE108" s="67"/>
      <c r="CF108" s="67"/>
      <c r="CG108" s="67"/>
      <c r="CH108" s="68"/>
      <c r="CI108" s="66" t="s">
        <v>96</v>
      </c>
      <c r="CJ108" s="67"/>
      <c r="CK108" s="67"/>
      <c r="CL108" s="67"/>
      <c r="CM108" s="67"/>
      <c r="CN108" s="67"/>
      <c r="CO108" s="67"/>
      <c r="CP108" s="67"/>
      <c r="CQ108" s="67"/>
      <c r="CR108" s="67"/>
      <c r="CS108" s="67"/>
      <c r="CT108" s="67"/>
      <c r="CU108" s="68"/>
    </row>
    <row r="109" spans="1:99" ht="15.75">
      <c r="A109" s="26"/>
      <c r="B109" s="27"/>
      <c r="C109" s="27"/>
      <c r="D109" s="27"/>
      <c r="E109" s="27"/>
      <c r="F109" s="27"/>
      <c r="G109" s="28"/>
      <c r="H109" s="15" t="s">
        <v>75</v>
      </c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7"/>
      <c r="AP109" s="26"/>
      <c r="AQ109" s="27"/>
      <c r="AR109" s="27"/>
      <c r="AS109" s="27"/>
      <c r="AT109" s="27"/>
      <c r="AU109" s="27"/>
      <c r="AV109" s="27"/>
      <c r="AW109" s="28"/>
      <c r="AX109" s="26"/>
      <c r="AY109" s="27"/>
      <c r="AZ109" s="27"/>
      <c r="BA109" s="27"/>
      <c r="BB109" s="27"/>
      <c r="BC109" s="27"/>
      <c r="BD109" s="27"/>
      <c r="BE109" s="27"/>
      <c r="BF109" s="27"/>
      <c r="BG109" s="27"/>
      <c r="BH109" s="28"/>
      <c r="BI109" s="26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8"/>
      <c r="BV109" s="26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8"/>
      <c r="CI109" s="26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8"/>
    </row>
    <row r="110" spans="1:99" ht="15.75">
      <c r="A110" s="66" t="s">
        <v>90</v>
      </c>
      <c r="B110" s="67"/>
      <c r="C110" s="67"/>
      <c r="D110" s="67"/>
      <c r="E110" s="67"/>
      <c r="F110" s="67"/>
      <c r="G110" s="68"/>
      <c r="H110" s="69" t="s">
        <v>77</v>
      </c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1"/>
      <c r="AP110" s="69"/>
      <c r="AQ110" s="70"/>
      <c r="AR110" s="70"/>
      <c r="AS110" s="70"/>
      <c r="AT110" s="70"/>
      <c r="AU110" s="70"/>
      <c r="AV110" s="70"/>
      <c r="AW110" s="71"/>
      <c r="AX110" s="90"/>
      <c r="AY110" s="77"/>
      <c r="AZ110" s="77"/>
      <c r="BA110" s="77"/>
      <c r="BB110" s="77"/>
      <c r="BC110" s="77"/>
      <c r="BD110" s="77"/>
      <c r="BE110" s="77"/>
      <c r="BF110" s="77"/>
      <c r="BG110" s="77"/>
      <c r="BH110" s="78"/>
      <c r="BI110" s="90"/>
      <c r="BJ110" s="77"/>
      <c r="BK110" s="77"/>
      <c r="BL110" s="77"/>
      <c r="BM110" s="77"/>
      <c r="BN110" s="77"/>
      <c r="BO110" s="77"/>
      <c r="BP110" s="77"/>
      <c r="BQ110" s="77"/>
      <c r="BR110" s="77"/>
      <c r="BS110" s="77"/>
      <c r="BT110" s="77"/>
      <c r="BU110" s="78"/>
      <c r="BV110" s="90"/>
      <c r="BW110" s="77"/>
      <c r="BX110" s="77"/>
      <c r="BY110" s="77"/>
      <c r="BZ110" s="77"/>
      <c r="CA110" s="77"/>
      <c r="CB110" s="77"/>
      <c r="CC110" s="77"/>
      <c r="CD110" s="77"/>
      <c r="CE110" s="77"/>
      <c r="CF110" s="77"/>
      <c r="CG110" s="77"/>
      <c r="CH110" s="78"/>
      <c r="CI110" s="90"/>
      <c r="CJ110" s="77"/>
      <c r="CK110" s="77"/>
      <c r="CL110" s="77"/>
      <c r="CM110" s="77"/>
      <c r="CN110" s="77"/>
      <c r="CO110" s="77"/>
      <c r="CP110" s="77"/>
      <c r="CQ110" s="77"/>
      <c r="CR110" s="77"/>
      <c r="CS110" s="77"/>
      <c r="CT110" s="77"/>
      <c r="CU110" s="78"/>
    </row>
    <row r="111" spans="1:99" ht="15.75">
      <c r="A111" s="37"/>
      <c r="B111" s="38"/>
      <c r="C111" s="38"/>
      <c r="D111" s="38"/>
      <c r="E111" s="38"/>
      <c r="F111" s="38"/>
      <c r="G111" s="39"/>
      <c r="H111" s="63" t="s">
        <v>78</v>
      </c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5"/>
      <c r="AP111" s="63"/>
      <c r="AQ111" s="64"/>
      <c r="AR111" s="64"/>
      <c r="AS111" s="64"/>
      <c r="AT111" s="64"/>
      <c r="AU111" s="64"/>
      <c r="AV111" s="64"/>
      <c r="AW111" s="65"/>
      <c r="AX111" s="79"/>
      <c r="AY111" s="80"/>
      <c r="AZ111" s="80"/>
      <c r="BA111" s="80"/>
      <c r="BB111" s="80"/>
      <c r="BC111" s="80"/>
      <c r="BD111" s="80"/>
      <c r="BE111" s="80"/>
      <c r="BF111" s="80"/>
      <c r="BG111" s="80"/>
      <c r="BH111" s="81"/>
      <c r="BI111" s="79"/>
      <c r="BJ111" s="80"/>
      <c r="BK111" s="80"/>
      <c r="BL111" s="80"/>
      <c r="BM111" s="80"/>
      <c r="BN111" s="80"/>
      <c r="BO111" s="80"/>
      <c r="BP111" s="80"/>
      <c r="BQ111" s="80"/>
      <c r="BR111" s="80"/>
      <c r="BS111" s="80"/>
      <c r="BT111" s="80"/>
      <c r="BU111" s="81"/>
      <c r="BV111" s="79"/>
      <c r="BW111" s="80"/>
      <c r="BX111" s="80"/>
      <c r="BY111" s="80"/>
      <c r="BZ111" s="80"/>
      <c r="CA111" s="80"/>
      <c r="CB111" s="80"/>
      <c r="CC111" s="80"/>
      <c r="CD111" s="80"/>
      <c r="CE111" s="80"/>
      <c r="CF111" s="80"/>
      <c r="CG111" s="80"/>
      <c r="CH111" s="81"/>
      <c r="CI111" s="79"/>
      <c r="CJ111" s="80"/>
      <c r="CK111" s="80"/>
      <c r="CL111" s="80"/>
      <c r="CM111" s="80"/>
      <c r="CN111" s="80"/>
      <c r="CO111" s="80"/>
      <c r="CP111" s="80"/>
      <c r="CQ111" s="80"/>
      <c r="CR111" s="80"/>
      <c r="CS111" s="80"/>
      <c r="CT111" s="80"/>
      <c r="CU111" s="81"/>
    </row>
    <row r="112" spans="1:99" ht="15.75">
      <c r="A112" s="37"/>
      <c r="B112" s="38"/>
      <c r="C112" s="38"/>
      <c r="D112" s="38"/>
      <c r="E112" s="38"/>
      <c r="F112" s="38"/>
      <c r="G112" s="39"/>
      <c r="H112" s="63" t="s">
        <v>79</v>
      </c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5"/>
      <c r="AP112" s="63"/>
      <c r="AQ112" s="64"/>
      <c r="AR112" s="64"/>
      <c r="AS112" s="64"/>
      <c r="AT112" s="64"/>
      <c r="AU112" s="64"/>
      <c r="AV112" s="64"/>
      <c r="AW112" s="65"/>
      <c r="AX112" s="79"/>
      <c r="AY112" s="80"/>
      <c r="AZ112" s="80"/>
      <c r="BA112" s="80"/>
      <c r="BB112" s="80"/>
      <c r="BC112" s="80"/>
      <c r="BD112" s="80"/>
      <c r="BE112" s="80"/>
      <c r="BF112" s="80"/>
      <c r="BG112" s="80"/>
      <c r="BH112" s="81"/>
      <c r="BI112" s="79"/>
      <c r="BJ112" s="80"/>
      <c r="BK112" s="80"/>
      <c r="BL112" s="80"/>
      <c r="BM112" s="80"/>
      <c r="BN112" s="80"/>
      <c r="BO112" s="80"/>
      <c r="BP112" s="80"/>
      <c r="BQ112" s="80"/>
      <c r="BR112" s="80"/>
      <c r="BS112" s="80"/>
      <c r="BT112" s="80"/>
      <c r="BU112" s="81"/>
      <c r="BV112" s="79"/>
      <c r="BW112" s="80"/>
      <c r="BX112" s="80"/>
      <c r="BY112" s="80"/>
      <c r="BZ112" s="80"/>
      <c r="CA112" s="80"/>
      <c r="CB112" s="80"/>
      <c r="CC112" s="80"/>
      <c r="CD112" s="80"/>
      <c r="CE112" s="80"/>
      <c r="CF112" s="80"/>
      <c r="CG112" s="80"/>
      <c r="CH112" s="81"/>
      <c r="CI112" s="79"/>
      <c r="CJ112" s="80"/>
      <c r="CK112" s="80"/>
      <c r="CL112" s="80"/>
      <c r="CM112" s="80"/>
      <c r="CN112" s="80"/>
      <c r="CO112" s="80"/>
      <c r="CP112" s="80"/>
      <c r="CQ112" s="80"/>
      <c r="CR112" s="80"/>
      <c r="CS112" s="80"/>
      <c r="CT112" s="80"/>
      <c r="CU112" s="81"/>
    </row>
    <row r="113" spans="1:99" ht="15.75">
      <c r="A113" s="37"/>
      <c r="B113" s="38"/>
      <c r="C113" s="38"/>
      <c r="D113" s="38"/>
      <c r="E113" s="38"/>
      <c r="F113" s="38"/>
      <c r="G113" s="39"/>
      <c r="H113" s="63" t="s">
        <v>80</v>
      </c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5"/>
      <c r="AP113" s="63"/>
      <c r="AQ113" s="64"/>
      <c r="AR113" s="64"/>
      <c r="AS113" s="64"/>
      <c r="AT113" s="64"/>
      <c r="AU113" s="64"/>
      <c r="AV113" s="64"/>
      <c r="AW113" s="65"/>
      <c r="AX113" s="79"/>
      <c r="AY113" s="80"/>
      <c r="AZ113" s="80"/>
      <c r="BA113" s="80"/>
      <c r="BB113" s="80"/>
      <c r="BC113" s="80"/>
      <c r="BD113" s="80"/>
      <c r="BE113" s="80"/>
      <c r="BF113" s="80"/>
      <c r="BG113" s="80"/>
      <c r="BH113" s="81"/>
      <c r="BI113" s="79"/>
      <c r="BJ113" s="80"/>
      <c r="BK113" s="80"/>
      <c r="BL113" s="80"/>
      <c r="BM113" s="80"/>
      <c r="BN113" s="80"/>
      <c r="BO113" s="80"/>
      <c r="BP113" s="80"/>
      <c r="BQ113" s="80"/>
      <c r="BR113" s="80"/>
      <c r="BS113" s="80"/>
      <c r="BT113" s="80"/>
      <c r="BU113" s="81"/>
      <c r="BV113" s="79"/>
      <c r="BW113" s="80"/>
      <c r="BX113" s="80"/>
      <c r="BY113" s="80"/>
      <c r="BZ113" s="80"/>
      <c r="CA113" s="80"/>
      <c r="CB113" s="80"/>
      <c r="CC113" s="80"/>
      <c r="CD113" s="80"/>
      <c r="CE113" s="80"/>
      <c r="CF113" s="80"/>
      <c r="CG113" s="80"/>
      <c r="CH113" s="81"/>
      <c r="CI113" s="79"/>
      <c r="CJ113" s="80"/>
      <c r="CK113" s="80"/>
      <c r="CL113" s="80"/>
      <c r="CM113" s="80"/>
      <c r="CN113" s="80"/>
      <c r="CO113" s="80"/>
      <c r="CP113" s="80"/>
      <c r="CQ113" s="80"/>
      <c r="CR113" s="80"/>
      <c r="CS113" s="80"/>
      <c r="CT113" s="80"/>
      <c r="CU113" s="81"/>
    </row>
    <row r="114" spans="1:99" ht="15.75">
      <c r="A114" s="26"/>
      <c r="B114" s="27"/>
      <c r="C114" s="27"/>
      <c r="D114" s="27"/>
      <c r="E114" s="27"/>
      <c r="F114" s="27"/>
      <c r="G114" s="28"/>
      <c r="H114" s="15" t="s">
        <v>81</v>
      </c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7"/>
      <c r="AP114" s="15"/>
      <c r="AQ114" s="16"/>
      <c r="AR114" s="16"/>
      <c r="AS114" s="16"/>
      <c r="AT114" s="16"/>
      <c r="AU114" s="16"/>
      <c r="AV114" s="16"/>
      <c r="AW114" s="17"/>
      <c r="AX114" s="18"/>
      <c r="AY114" s="19"/>
      <c r="AZ114" s="19"/>
      <c r="BA114" s="19"/>
      <c r="BB114" s="19"/>
      <c r="BC114" s="19"/>
      <c r="BD114" s="19"/>
      <c r="BE114" s="19"/>
      <c r="BF114" s="19"/>
      <c r="BG114" s="19"/>
      <c r="BH114" s="20"/>
      <c r="BI114" s="18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20"/>
      <c r="BV114" s="18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20"/>
      <c r="CI114" s="18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20"/>
    </row>
    <row r="115" spans="1:99" ht="15.75">
      <c r="A115" s="26"/>
      <c r="B115" s="27"/>
      <c r="C115" s="27"/>
      <c r="D115" s="27"/>
      <c r="E115" s="27"/>
      <c r="F115" s="27"/>
      <c r="G115" s="28"/>
      <c r="H115" s="15" t="s">
        <v>47</v>
      </c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7"/>
      <c r="AP115" s="15"/>
      <c r="AQ115" s="16"/>
      <c r="AR115" s="16"/>
      <c r="AS115" s="16"/>
      <c r="AT115" s="16"/>
      <c r="AU115" s="16"/>
      <c r="AV115" s="16"/>
      <c r="AW115" s="17"/>
      <c r="AX115" s="18"/>
      <c r="AY115" s="19"/>
      <c r="AZ115" s="19"/>
      <c r="BA115" s="19"/>
      <c r="BB115" s="19"/>
      <c r="BC115" s="19"/>
      <c r="BD115" s="19"/>
      <c r="BE115" s="19"/>
      <c r="BF115" s="19"/>
      <c r="BG115" s="19"/>
      <c r="BH115" s="20"/>
      <c r="BI115" s="18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20"/>
      <c r="BV115" s="18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20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20"/>
    </row>
    <row r="116" spans="1:99" ht="15.75">
      <c r="A116" s="66" t="s">
        <v>93</v>
      </c>
      <c r="B116" s="67"/>
      <c r="C116" s="67"/>
      <c r="D116" s="67"/>
      <c r="E116" s="67"/>
      <c r="F116" s="67"/>
      <c r="G116" s="68"/>
      <c r="H116" s="69" t="s">
        <v>91</v>
      </c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1"/>
      <c r="AP116" s="66" t="s">
        <v>96</v>
      </c>
      <c r="AQ116" s="67"/>
      <c r="AR116" s="67"/>
      <c r="AS116" s="67"/>
      <c r="AT116" s="67"/>
      <c r="AU116" s="67"/>
      <c r="AV116" s="67"/>
      <c r="AW116" s="68"/>
      <c r="AX116" s="66" t="s">
        <v>96</v>
      </c>
      <c r="AY116" s="67"/>
      <c r="AZ116" s="67"/>
      <c r="BA116" s="67"/>
      <c r="BB116" s="67"/>
      <c r="BC116" s="67"/>
      <c r="BD116" s="67"/>
      <c r="BE116" s="67"/>
      <c r="BF116" s="67"/>
      <c r="BG116" s="67"/>
      <c r="BH116" s="68"/>
      <c r="BI116" s="66" t="s">
        <v>96</v>
      </c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8"/>
      <c r="BV116" s="66" t="s">
        <v>96</v>
      </c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8"/>
      <c r="CI116" s="66" t="s">
        <v>96</v>
      </c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8"/>
    </row>
    <row r="117" spans="1:99" ht="15.75">
      <c r="A117" s="26"/>
      <c r="B117" s="27"/>
      <c r="C117" s="27"/>
      <c r="D117" s="27"/>
      <c r="E117" s="27"/>
      <c r="F117" s="27"/>
      <c r="G117" s="28"/>
      <c r="H117" s="15" t="s">
        <v>92</v>
      </c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7"/>
      <c r="AP117" s="26"/>
      <c r="AQ117" s="27"/>
      <c r="AR117" s="27"/>
      <c r="AS117" s="27"/>
      <c r="AT117" s="27"/>
      <c r="AU117" s="27"/>
      <c r="AV117" s="27"/>
      <c r="AW117" s="28"/>
      <c r="AX117" s="26"/>
      <c r="AY117" s="27"/>
      <c r="AZ117" s="27"/>
      <c r="BA117" s="27"/>
      <c r="BB117" s="27"/>
      <c r="BC117" s="27"/>
      <c r="BD117" s="27"/>
      <c r="BE117" s="27"/>
      <c r="BF117" s="27"/>
      <c r="BG117" s="27"/>
      <c r="BH117" s="28"/>
      <c r="BI117" s="26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8"/>
      <c r="BV117" s="26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8"/>
      <c r="CI117" s="26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8"/>
    </row>
    <row r="118" spans="1:99" ht="15.75">
      <c r="A118" s="26" t="s">
        <v>95</v>
      </c>
      <c r="B118" s="27"/>
      <c r="C118" s="27"/>
      <c r="D118" s="27"/>
      <c r="E118" s="27"/>
      <c r="F118" s="27"/>
      <c r="G118" s="28"/>
      <c r="H118" s="15" t="s">
        <v>94</v>
      </c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7"/>
      <c r="AP118" s="60"/>
      <c r="AQ118" s="61"/>
      <c r="AR118" s="61"/>
      <c r="AS118" s="61"/>
      <c r="AT118" s="61"/>
      <c r="AU118" s="61"/>
      <c r="AV118" s="61"/>
      <c r="AW118" s="62"/>
      <c r="AX118" s="106"/>
      <c r="AY118" s="107"/>
      <c r="AZ118" s="107"/>
      <c r="BA118" s="107"/>
      <c r="BB118" s="107"/>
      <c r="BC118" s="107"/>
      <c r="BD118" s="107"/>
      <c r="BE118" s="107"/>
      <c r="BF118" s="107"/>
      <c r="BG118" s="107"/>
      <c r="BH118" s="108"/>
      <c r="BI118" s="106"/>
      <c r="BJ118" s="107"/>
      <c r="BK118" s="107"/>
      <c r="BL118" s="107"/>
      <c r="BM118" s="107"/>
      <c r="BN118" s="107"/>
      <c r="BO118" s="107"/>
      <c r="BP118" s="107"/>
      <c r="BQ118" s="107"/>
      <c r="BR118" s="107"/>
      <c r="BS118" s="107"/>
      <c r="BT118" s="107"/>
      <c r="BU118" s="108"/>
      <c r="BV118" s="106"/>
      <c r="BW118" s="107"/>
      <c r="BX118" s="107"/>
      <c r="BY118" s="107"/>
      <c r="BZ118" s="107"/>
      <c r="CA118" s="107"/>
      <c r="CB118" s="107"/>
      <c r="CC118" s="107"/>
      <c r="CD118" s="107"/>
      <c r="CE118" s="107"/>
      <c r="CF118" s="107"/>
      <c r="CG118" s="107"/>
      <c r="CH118" s="108"/>
      <c r="CI118" s="106"/>
      <c r="CJ118" s="107"/>
      <c r="CK118" s="107"/>
      <c r="CL118" s="107"/>
      <c r="CM118" s="107"/>
      <c r="CN118" s="107"/>
      <c r="CO118" s="107"/>
      <c r="CP118" s="107"/>
      <c r="CQ118" s="107"/>
      <c r="CR118" s="107"/>
      <c r="CS118" s="107"/>
      <c r="CT118" s="107"/>
      <c r="CU118" s="108"/>
    </row>
    <row r="119" spans="1:99" ht="15.75">
      <c r="A119" s="26"/>
      <c r="B119" s="27"/>
      <c r="C119" s="27"/>
      <c r="D119" s="27"/>
      <c r="E119" s="27"/>
      <c r="F119" s="27"/>
      <c r="G119" s="28"/>
      <c r="H119" s="15" t="s">
        <v>47</v>
      </c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7"/>
      <c r="AP119" s="60"/>
      <c r="AQ119" s="61"/>
      <c r="AR119" s="61"/>
      <c r="AS119" s="61"/>
      <c r="AT119" s="61"/>
      <c r="AU119" s="61"/>
      <c r="AV119" s="61"/>
      <c r="AW119" s="62"/>
      <c r="AX119" s="106"/>
      <c r="AY119" s="107"/>
      <c r="AZ119" s="107"/>
      <c r="BA119" s="107"/>
      <c r="BB119" s="107"/>
      <c r="BC119" s="107"/>
      <c r="BD119" s="107"/>
      <c r="BE119" s="107"/>
      <c r="BF119" s="107"/>
      <c r="BG119" s="107"/>
      <c r="BH119" s="108"/>
      <c r="BI119" s="106"/>
      <c r="BJ119" s="107"/>
      <c r="BK119" s="107"/>
      <c r="BL119" s="107"/>
      <c r="BM119" s="107"/>
      <c r="BN119" s="107"/>
      <c r="BO119" s="107"/>
      <c r="BP119" s="107"/>
      <c r="BQ119" s="107"/>
      <c r="BR119" s="107"/>
      <c r="BS119" s="107"/>
      <c r="BT119" s="107"/>
      <c r="BU119" s="108"/>
      <c r="BV119" s="106"/>
      <c r="BW119" s="107"/>
      <c r="BX119" s="107"/>
      <c r="BY119" s="107"/>
      <c r="BZ119" s="107"/>
      <c r="CA119" s="107"/>
      <c r="CB119" s="107"/>
      <c r="CC119" s="107"/>
      <c r="CD119" s="107"/>
      <c r="CE119" s="107"/>
      <c r="CF119" s="107"/>
      <c r="CG119" s="107"/>
      <c r="CH119" s="108"/>
      <c r="CI119" s="106"/>
      <c r="CJ119" s="107"/>
      <c r="CK119" s="107"/>
      <c r="CL119" s="107"/>
      <c r="CM119" s="107"/>
      <c r="CN119" s="107"/>
      <c r="CO119" s="107"/>
      <c r="CP119" s="107"/>
      <c r="CQ119" s="107"/>
      <c r="CR119" s="107"/>
      <c r="CS119" s="107"/>
      <c r="CT119" s="107"/>
      <c r="CU119" s="108"/>
    </row>
  </sheetData>
  <sheetProtection/>
  <mergeCells count="543">
    <mergeCell ref="A42:G42"/>
    <mergeCell ref="H42:AO42"/>
    <mergeCell ref="AP42:AW42"/>
    <mergeCell ref="AX42:BH42"/>
    <mergeCell ref="BI42:BU42"/>
    <mergeCell ref="BV42:CH42"/>
    <mergeCell ref="CI42:CU42"/>
    <mergeCell ref="CI101:CU101"/>
    <mergeCell ref="A101:G101"/>
    <mergeCell ref="H101:AO101"/>
    <mergeCell ref="AP101:AW101"/>
    <mergeCell ref="AX101:BH101"/>
    <mergeCell ref="BI101:BU101"/>
    <mergeCell ref="BV101:CH101"/>
    <mergeCell ref="CI99:CU99"/>
    <mergeCell ref="A100:G100"/>
    <mergeCell ref="H100:AO100"/>
    <mergeCell ref="AP100:AW100"/>
    <mergeCell ref="AX100:BH100"/>
    <mergeCell ref="BI100:BU100"/>
    <mergeCell ref="BV100:CH100"/>
    <mergeCell ref="CI100:CU100"/>
    <mergeCell ref="A99:G99"/>
    <mergeCell ref="H99:AO99"/>
    <mergeCell ref="AP99:AW99"/>
    <mergeCell ref="AX99:BH99"/>
    <mergeCell ref="BI99:BU99"/>
    <mergeCell ref="BV99:CH99"/>
    <mergeCell ref="A98:G98"/>
    <mergeCell ref="H98:AO98"/>
    <mergeCell ref="AP98:AW98"/>
    <mergeCell ref="AX98:BH98"/>
    <mergeCell ref="BI98:BU98"/>
    <mergeCell ref="BV98:CH98"/>
    <mergeCell ref="CI108:CU109"/>
    <mergeCell ref="AP108:AW109"/>
    <mergeCell ref="AX108:BH109"/>
    <mergeCell ref="CI116:CU117"/>
    <mergeCell ref="CI115:CU115"/>
    <mergeCell ref="BV103:CH105"/>
    <mergeCell ref="CI110:CU114"/>
    <mergeCell ref="BV110:CH114"/>
    <mergeCell ref="BI110:BU114"/>
    <mergeCell ref="AX110:BH114"/>
    <mergeCell ref="CI102:CU102"/>
    <mergeCell ref="CI103:CU105"/>
    <mergeCell ref="CI90:CU91"/>
    <mergeCell ref="AP106:AW107"/>
    <mergeCell ref="AX106:BH107"/>
    <mergeCell ref="BI106:BU107"/>
    <mergeCell ref="BV106:CH107"/>
    <mergeCell ref="BI103:BU105"/>
    <mergeCell ref="CI97:CU97"/>
    <mergeCell ref="CI98:CU98"/>
    <mergeCell ref="BI45:BU46"/>
    <mergeCell ref="BV45:CH46"/>
    <mergeCell ref="AP116:AW117"/>
    <mergeCell ref="AX116:BH117"/>
    <mergeCell ref="BI116:BU117"/>
    <mergeCell ref="BV116:CH117"/>
    <mergeCell ref="AP110:AW114"/>
    <mergeCell ref="AP97:AW97"/>
    <mergeCell ref="AX97:BH97"/>
    <mergeCell ref="BI97:BU97"/>
    <mergeCell ref="CI19:CU20"/>
    <mergeCell ref="BV19:CH20"/>
    <mergeCell ref="BI19:BU20"/>
    <mergeCell ref="AX19:BH20"/>
    <mergeCell ref="BI44:BU44"/>
    <mergeCell ref="CI106:CU107"/>
    <mergeCell ref="AX92:BH96"/>
    <mergeCell ref="BI92:BU96"/>
    <mergeCell ref="BV92:CH96"/>
    <mergeCell ref="CI23:CU24"/>
    <mergeCell ref="CI21:CU22"/>
    <mergeCell ref="CI118:CU118"/>
    <mergeCell ref="AP115:AW115"/>
    <mergeCell ref="AX115:BH115"/>
    <mergeCell ref="BI115:BU115"/>
    <mergeCell ref="BV115:CH115"/>
    <mergeCell ref="CI45:CU46"/>
    <mergeCell ref="CI25:CU31"/>
    <mergeCell ref="BV25:CH31"/>
    <mergeCell ref="BI25:BU31"/>
    <mergeCell ref="AX119:BH119"/>
    <mergeCell ref="BI119:BU119"/>
    <mergeCell ref="BV119:CH119"/>
    <mergeCell ref="AP21:AW22"/>
    <mergeCell ref="AX21:BH22"/>
    <mergeCell ref="BI21:BU22"/>
    <mergeCell ref="BV21:CH22"/>
    <mergeCell ref="AX25:BH31"/>
    <mergeCell ref="AP92:AW96"/>
    <mergeCell ref="AP45:AW46"/>
    <mergeCell ref="CI119:CU119"/>
    <mergeCell ref="A118:G118"/>
    <mergeCell ref="H118:AO118"/>
    <mergeCell ref="AP118:AW118"/>
    <mergeCell ref="AX118:BH118"/>
    <mergeCell ref="BI118:BU118"/>
    <mergeCell ref="BV118:CH118"/>
    <mergeCell ref="A119:G119"/>
    <mergeCell ref="H119:AO119"/>
    <mergeCell ref="AP119:AW119"/>
    <mergeCell ref="A117:G117"/>
    <mergeCell ref="H117:AO117"/>
    <mergeCell ref="A116:G116"/>
    <mergeCell ref="H116:AO116"/>
    <mergeCell ref="A115:G115"/>
    <mergeCell ref="H115:AO115"/>
    <mergeCell ref="A114:G114"/>
    <mergeCell ref="H114:AO114"/>
    <mergeCell ref="A113:G113"/>
    <mergeCell ref="H113:AO113"/>
    <mergeCell ref="A112:G112"/>
    <mergeCell ref="H112:AO112"/>
    <mergeCell ref="A111:G111"/>
    <mergeCell ref="H111:AO111"/>
    <mergeCell ref="A110:G110"/>
    <mergeCell ref="H110:AO110"/>
    <mergeCell ref="A109:G109"/>
    <mergeCell ref="H109:AO109"/>
    <mergeCell ref="A108:G108"/>
    <mergeCell ref="H108:AO108"/>
    <mergeCell ref="BI108:BU109"/>
    <mergeCell ref="BV108:CH109"/>
    <mergeCell ref="A107:G107"/>
    <mergeCell ref="H107:AO107"/>
    <mergeCell ref="A106:G106"/>
    <mergeCell ref="H106:AO106"/>
    <mergeCell ref="A105:G105"/>
    <mergeCell ref="H105:AO105"/>
    <mergeCell ref="AP103:AW105"/>
    <mergeCell ref="AX103:BH105"/>
    <mergeCell ref="A104:G104"/>
    <mergeCell ref="H104:AO104"/>
    <mergeCell ref="A103:G103"/>
    <mergeCell ref="H103:AO103"/>
    <mergeCell ref="A102:G102"/>
    <mergeCell ref="H102:AO102"/>
    <mergeCell ref="AP102:AW102"/>
    <mergeCell ref="AX102:BH102"/>
    <mergeCell ref="BI102:BU102"/>
    <mergeCell ref="BV102:CH102"/>
    <mergeCell ref="A96:G96"/>
    <mergeCell ref="H96:AO96"/>
    <mergeCell ref="CI92:CU96"/>
    <mergeCell ref="A95:G95"/>
    <mergeCell ref="H95:AO95"/>
    <mergeCell ref="A97:G97"/>
    <mergeCell ref="H97:AO97"/>
    <mergeCell ref="BV97:CH97"/>
    <mergeCell ref="A82:G82"/>
    <mergeCell ref="H82:AO82"/>
    <mergeCell ref="AP82:AW82"/>
    <mergeCell ref="AX82:BH82"/>
    <mergeCell ref="BI82:BU82"/>
    <mergeCell ref="BV82:CH82"/>
    <mergeCell ref="CI82:CU82"/>
    <mergeCell ref="AP90:AW91"/>
    <mergeCell ref="AX90:BH91"/>
    <mergeCell ref="A94:G94"/>
    <mergeCell ref="H94:AO94"/>
    <mergeCell ref="A93:G93"/>
    <mergeCell ref="H93:AO93"/>
    <mergeCell ref="A92:G92"/>
    <mergeCell ref="H92:AO92"/>
    <mergeCell ref="A91:G91"/>
    <mergeCell ref="H91:AO91"/>
    <mergeCell ref="BI90:BU91"/>
    <mergeCell ref="BV90:CH91"/>
    <mergeCell ref="A90:G90"/>
    <mergeCell ref="H90:AO90"/>
    <mergeCell ref="A89:G89"/>
    <mergeCell ref="H89:AO89"/>
    <mergeCell ref="CI87:CU89"/>
    <mergeCell ref="BV87:CH89"/>
    <mergeCell ref="A88:G88"/>
    <mergeCell ref="H88:AO88"/>
    <mergeCell ref="BI87:BU89"/>
    <mergeCell ref="AX87:BH89"/>
    <mergeCell ref="AP87:AW89"/>
    <mergeCell ref="A87:G87"/>
    <mergeCell ref="H87:AO87"/>
    <mergeCell ref="AP83:AW86"/>
    <mergeCell ref="AX83:BH86"/>
    <mergeCell ref="A86:G86"/>
    <mergeCell ref="H86:AO86"/>
    <mergeCell ref="BI83:BU86"/>
    <mergeCell ref="BV83:CH86"/>
    <mergeCell ref="A85:G85"/>
    <mergeCell ref="H85:AO85"/>
    <mergeCell ref="CI83:CU86"/>
    <mergeCell ref="A84:G84"/>
    <mergeCell ref="H84:AO84"/>
    <mergeCell ref="A83:G83"/>
    <mergeCell ref="H83:AO83"/>
    <mergeCell ref="AP78:AW81"/>
    <mergeCell ref="AX78:BH81"/>
    <mergeCell ref="A81:G81"/>
    <mergeCell ref="H81:AO81"/>
    <mergeCell ref="BI78:BU81"/>
    <mergeCell ref="BV78:CH81"/>
    <mergeCell ref="A80:G80"/>
    <mergeCell ref="H80:AO80"/>
    <mergeCell ref="CI78:CU81"/>
    <mergeCell ref="A79:G79"/>
    <mergeCell ref="H79:AO79"/>
    <mergeCell ref="A78:G78"/>
    <mergeCell ref="H78:AO78"/>
    <mergeCell ref="AP76:AW77"/>
    <mergeCell ref="AX76:BH77"/>
    <mergeCell ref="A77:G77"/>
    <mergeCell ref="H77:AO77"/>
    <mergeCell ref="BI76:BU77"/>
    <mergeCell ref="BV76:CH77"/>
    <mergeCell ref="CI75:CU75"/>
    <mergeCell ref="A76:G76"/>
    <mergeCell ref="H76:AO76"/>
    <mergeCell ref="CI76:CU77"/>
    <mergeCell ref="A75:G75"/>
    <mergeCell ref="H75:AO75"/>
    <mergeCell ref="AP75:AW75"/>
    <mergeCell ref="AX75:BH75"/>
    <mergeCell ref="BI75:BU75"/>
    <mergeCell ref="BV75:CH75"/>
    <mergeCell ref="A74:G74"/>
    <mergeCell ref="H74:AO74"/>
    <mergeCell ref="AP74:AW74"/>
    <mergeCell ref="AX74:BH74"/>
    <mergeCell ref="BI74:BU74"/>
    <mergeCell ref="BV74:CH74"/>
    <mergeCell ref="CI74:CU74"/>
    <mergeCell ref="AP47:AW53"/>
    <mergeCell ref="AX47:BH53"/>
    <mergeCell ref="A53:G53"/>
    <mergeCell ref="H53:AO53"/>
    <mergeCell ref="BI47:BU53"/>
    <mergeCell ref="BV47:CH53"/>
    <mergeCell ref="A52:G52"/>
    <mergeCell ref="H52:AO52"/>
    <mergeCell ref="CI47:CU53"/>
    <mergeCell ref="A51:G51"/>
    <mergeCell ref="H51:AO51"/>
    <mergeCell ref="A50:G50"/>
    <mergeCell ref="H50:AO50"/>
    <mergeCell ref="A49:G49"/>
    <mergeCell ref="H49:AO49"/>
    <mergeCell ref="A48:G48"/>
    <mergeCell ref="H48:AO48"/>
    <mergeCell ref="A47:G47"/>
    <mergeCell ref="H47:AO47"/>
    <mergeCell ref="A46:G46"/>
    <mergeCell ref="H46:AO46"/>
    <mergeCell ref="A45:G45"/>
    <mergeCell ref="H45:AO45"/>
    <mergeCell ref="A44:G44"/>
    <mergeCell ref="H44:AO44"/>
    <mergeCell ref="AP44:AW44"/>
    <mergeCell ref="AX44:BH44"/>
    <mergeCell ref="AX45:BH46"/>
    <mergeCell ref="BV44:CH44"/>
    <mergeCell ref="CI44:CU44"/>
    <mergeCell ref="CI34:CU37"/>
    <mergeCell ref="BV34:CH37"/>
    <mergeCell ref="A37:G37"/>
    <mergeCell ref="H37:AO37"/>
    <mergeCell ref="BI34:BU37"/>
    <mergeCell ref="AX34:BH37"/>
    <mergeCell ref="AP34:AW37"/>
    <mergeCell ref="A36:G36"/>
    <mergeCell ref="H36:AO36"/>
    <mergeCell ref="A35:G35"/>
    <mergeCell ref="H35:AO35"/>
    <mergeCell ref="CI33:CU33"/>
    <mergeCell ref="A34:G34"/>
    <mergeCell ref="H34:AO34"/>
    <mergeCell ref="A33:G33"/>
    <mergeCell ref="H33:AO33"/>
    <mergeCell ref="AP33:AW33"/>
    <mergeCell ref="AX33:BH33"/>
    <mergeCell ref="BI33:BU33"/>
    <mergeCell ref="BV33:CH33"/>
    <mergeCell ref="A32:G32"/>
    <mergeCell ref="H32:AO32"/>
    <mergeCell ref="AP32:AW32"/>
    <mergeCell ref="AX32:BH32"/>
    <mergeCell ref="BI32:BU32"/>
    <mergeCell ref="BV32:CH32"/>
    <mergeCell ref="CI32:CU32"/>
    <mergeCell ref="AP25:AW31"/>
    <mergeCell ref="A31:G31"/>
    <mergeCell ref="H31:AO31"/>
    <mergeCell ref="A30:G30"/>
    <mergeCell ref="H30:AO30"/>
    <mergeCell ref="A29:G29"/>
    <mergeCell ref="H29:AO29"/>
    <mergeCell ref="A28:G28"/>
    <mergeCell ref="H28:AO28"/>
    <mergeCell ref="A23:G23"/>
    <mergeCell ref="H23:AO23"/>
    <mergeCell ref="A27:G27"/>
    <mergeCell ref="H27:AO27"/>
    <mergeCell ref="A26:G26"/>
    <mergeCell ref="H26:AO26"/>
    <mergeCell ref="A25:G25"/>
    <mergeCell ref="H25:AO25"/>
    <mergeCell ref="BI23:BU24"/>
    <mergeCell ref="BV23:CH24"/>
    <mergeCell ref="A22:G22"/>
    <mergeCell ref="H22:AO22"/>
    <mergeCell ref="A21:G21"/>
    <mergeCell ref="H21:AO21"/>
    <mergeCell ref="A24:G24"/>
    <mergeCell ref="H24:AO24"/>
    <mergeCell ref="AP23:AW24"/>
    <mergeCell ref="AX23:BH24"/>
    <mergeCell ref="CI13:CU13"/>
    <mergeCell ref="CI14:CU14"/>
    <mergeCell ref="CI15:CU15"/>
    <mergeCell ref="CI16:CU16"/>
    <mergeCell ref="CI17:CU17"/>
    <mergeCell ref="CI18:CU18"/>
    <mergeCell ref="BI16:BU16"/>
    <mergeCell ref="BI17:BU17"/>
    <mergeCell ref="BI18:BU18"/>
    <mergeCell ref="BV13:CH13"/>
    <mergeCell ref="BV14:CH14"/>
    <mergeCell ref="BV15:CH15"/>
    <mergeCell ref="BV16:CH16"/>
    <mergeCell ref="BV17:CH17"/>
    <mergeCell ref="BV18:CH18"/>
    <mergeCell ref="H13:AO13"/>
    <mergeCell ref="H14:AO14"/>
    <mergeCell ref="AP13:AW13"/>
    <mergeCell ref="BI13:BU13"/>
    <mergeCell ref="BI14:BU14"/>
    <mergeCell ref="BI15:BU15"/>
    <mergeCell ref="AX13:BH13"/>
    <mergeCell ref="AX14:BH14"/>
    <mergeCell ref="AX15:BH15"/>
    <mergeCell ref="H15:AO15"/>
    <mergeCell ref="AX16:BH16"/>
    <mergeCell ref="AX17:BH17"/>
    <mergeCell ref="AX18:BH18"/>
    <mergeCell ref="AP17:AW17"/>
    <mergeCell ref="AP18:AW18"/>
    <mergeCell ref="AP19:AW20"/>
    <mergeCell ref="H16:AO16"/>
    <mergeCell ref="H17:AO17"/>
    <mergeCell ref="H18:AO18"/>
    <mergeCell ref="H19:AO19"/>
    <mergeCell ref="AP14:AW14"/>
    <mergeCell ref="H20:AO20"/>
    <mergeCell ref="AP15:AW15"/>
    <mergeCell ref="AP16:AW16"/>
    <mergeCell ref="A15:G15"/>
    <mergeCell ref="A16:G16"/>
    <mergeCell ref="A17:G17"/>
    <mergeCell ref="A18:G18"/>
    <mergeCell ref="A19:G19"/>
    <mergeCell ref="A20:G20"/>
    <mergeCell ref="AP54:AW54"/>
    <mergeCell ref="AX54:BH54"/>
    <mergeCell ref="BI54:BU54"/>
    <mergeCell ref="BV54:CH54"/>
    <mergeCell ref="A8:CU8"/>
    <mergeCell ref="A9:CU9"/>
    <mergeCell ref="AH10:CU10"/>
    <mergeCell ref="AH11:CU11"/>
    <mergeCell ref="A13:G13"/>
    <mergeCell ref="A14:G14"/>
    <mergeCell ref="CI54:CU54"/>
    <mergeCell ref="A55:G55"/>
    <mergeCell ref="H55:AO55"/>
    <mergeCell ref="AP55:AW55"/>
    <mergeCell ref="AX55:BH55"/>
    <mergeCell ref="BI55:BU55"/>
    <mergeCell ref="BV55:CH55"/>
    <mergeCell ref="CI55:CU55"/>
    <mergeCell ref="A54:G54"/>
    <mergeCell ref="H54:AO54"/>
    <mergeCell ref="BV64:CH64"/>
    <mergeCell ref="CI64:CU64"/>
    <mergeCell ref="A63:G63"/>
    <mergeCell ref="H63:AO63"/>
    <mergeCell ref="AP63:AW63"/>
    <mergeCell ref="AX63:BH63"/>
    <mergeCell ref="BI63:BU63"/>
    <mergeCell ref="BV63:CH63"/>
    <mergeCell ref="AP65:AW65"/>
    <mergeCell ref="AX65:BH65"/>
    <mergeCell ref="BI65:BU65"/>
    <mergeCell ref="BV65:CH65"/>
    <mergeCell ref="CI63:CU63"/>
    <mergeCell ref="A64:G64"/>
    <mergeCell ref="H64:AO64"/>
    <mergeCell ref="AP64:AW64"/>
    <mergeCell ref="AX64:BH64"/>
    <mergeCell ref="BI64:BU64"/>
    <mergeCell ref="CI65:CU65"/>
    <mergeCell ref="A66:G66"/>
    <mergeCell ref="H66:AO66"/>
    <mergeCell ref="AP66:AW66"/>
    <mergeCell ref="AX66:BH66"/>
    <mergeCell ref="BI66:BU66"/>
    <mergeCell ref="BV66:CH66"/>
    <mergeCell ref="CI66:CU66"/>
    <mergeCell ref="A65:G65"/>
    <mergeCell ref="H65:AO65"/>
    <mergeCell ref="A67:G67"/>
    <mergeCell ref="H67:AO67"/>
    <mergeCell ref="AP67:AW67"/>
    <mergeCell ref="AX67:BH67"/>
    <mergeCell ref="BI67:BU67"/>
    <mergeCell ref="BV67:CH67"/>
    <mergeCell ref="AP72:AW72"/>
    <mergeCell ref="AX72:BH72"/>
    <mergeCell ref="BI72:BU72"/>
    <mergeCell ref="BV72:CH72"/>
    <mergeCell ref="CI67:CU67"/>
    <mergeCell ref="A68:G68"/>
    <mergeCell ref="H68:AO68"/>
    <mergeCell ref="AP68:AW68"/>
    <mergeCell ref="AX68:BH68"/>
    <mergeCell ref="BI68:BU68"/>
    <mergeCell ref="CI72:CU72"/>
    <mergeCell ref="A73:G73"/>
    <mergeCell ref="H73:AO73"/>
    <mergeCell ref="AP73:AW73"/>
    <mergeCell ref="AX73:BH73"/>
    <mergeCell ref="BI73:BU73"/>
    <mergeCell ref="BV73:CH73"/>
    <mergeCell ref="CI73:CU73"/>
    <mergeCell ref="A72:G72"/>
    <mergeCell ref="H72:AO72"/>
    <mergeCell ref="CI62:CU62"/>
    <mergeCell ref="A71:G71"/>
    <mergeCell ref="H71:AO71"/>
    <mergeCell ref="AP71:AW71"/>
    <mergeCell ref="AX71:BH71"/>
    <mergeCell ref="BI71:BU71"/>
    <mergeCell ref="BV71:CH71"/>
    <mergeCell ref="CI71:CU71"/>
    <mergeCell ref="BV68:CH68"/>
    <mergeCell ref="CI68:CU68"/>
    <mergeCell ref="AP56:AW56"/>
    <mergeCell ref="AX56:BH56"/>
    <mergeCell ref="BI56:BU56"/>
    <mergeCell ref="BV56:CH56"/>
    <mergeCell ref="A62:G62"/>
    <mergeCell ref="H62:AO62"/>
    <mergeCell ref="AP62:AW62"/>
    <mergeCell ref="AX62:BH62"/>
    <mergeCell ref="BI62:BU62"/>
    <mergeCell ref="BV62:CH62"/>
    <mergeCell ref="CI56:CU56"/>
    <mergeCell ref="A57:G57"/>
    <mergeCell ref="H57:AO57"/>
    <mergeCell ref="AP57:AW57"/>
    <mergeCell ref="AX57:BH57"/>
    <mergeCell ref="BI57:BU57"/>
    <mergeCell ref="BV57:CH57"/>
    <mergeCell ref="CI57:CU57"/>
    <mergeCell ref="A56:G56"/>
    <mergeCell ref="H56:AO56"/>
    <mergeCell ref="BV59:CH59"/>
    <mergeCell ref="CI59:CU59"/>
    <mergeCell ref="A58:G58"/>
    <mergeCell ref="H58:AO58"/>
    <mergeCell ref="AP58:AW58"/>
    <mergeCell ref="AX58:BH58"/>
    <mergeCell ref="BI58:BU58"/>
    <mergeCell ref="BV58:CH58"/>
    <mergeCell ref="AP60:AW60"/>
    <mergeCell ref="AX60:BH60"/>
    <mergeCell ref="BI60:BU60"/>
    <mergeCell ref="BV60:CH60"/>
    <mergeCell ref="CI58:CU58"/>
    <mergeCell ref="A59:G59"/>
    <mergeCell ref="H59:AO59"/>
    <mergeCell ref="AP59:AW59"/>
    <mergeCell ref="AX59:BH59"/>
    <mergeCell ref="BI59:BU59"/>
    <mergeCell ref="CI60:CU60"/>
    <mergeCell ref="A61:G61"/>
    <mergeCell ref="H61:AO61"/>
    <mergeCell ref="AP61:AW61"/>
    <mergeCell ref="AX61:BH61"/>
    <mergeCell ref="BI61:BU61"/>
    <mergeCell ref="BV61:CH61"/>
    <mergeCell ref="CI61:CU61"/>
    <mergeCell ref="A60:G60"/>
    <mergeCell ref="H60:AO60"/>
    <mergeCell ref="CI70:CU70"/>
    <mergeCell ref="A69:G69"/>
    <mergeCell ref="H69:AO69"/>
    <mergeCell ref="AP69:AW69"/>
    <mergeCell ref="AX69:BH69"/>
    <mergeCell ref="BI69:BU69"/>
    <mergeCell ref="BV69:CH69"/>
    <mergeCell ref="CI43:CU43"/>
    <mergeCell ref="A38:G38"/>
    <mergeCell ref="H38:AO38"/>
    <mergeCell ref="CI69:CU69"/>
    <mergeCell ref="A70:G70"/>
    <mergeCell ref="H70:AO70"/>
    <mergeCell ref="AP70:AW70"/>
    <mergeCell ref="AX70:BH70"/>
    <mergeCell ref="BI70:BU70"/>
    <mergeCell ref="BV70:CH70"/>
    <mergeCell ref="A43:G43"/>
    <mergeCell ref="H43:AO43"/>
    <mergeCell ref="AP43:AW43"/>
    <mergeCell ref="AX43:BH43"/>
    <mergeCell ref="BI43:BU43"/>
    <mergeCell ref="BV43:CH43"/>
    <mergeCell ref="AP38:AW38"/>
    <mergeCell ref="AX38:BH38"/>
    <mergeCell ref="BI38:BU38"/>
    <mergeCell ref="BV38:CH38"/>
    <mergeCell ref="CI38:CU38"/>
    <mergeCell ref="A39:G39"/>
    <mergeCell ref="H39:AO39"/>
    <mergeCell ref="AP39:AW39"/>
    <mergeCell ref="AX39:BH39"/>
    <mergeCell ref="BI39:BU39"/>
    <mergeCell ref="BV39:CH39"/>
    <mergeCell ref="CI39:CU39"/>
    <mergeCell ref="A40:G40"/>
    <mergeCell ref="H40:AO40"/>
    <mergeCell ref="AP40:AW40"/>
    <mergeCell ref="AX40:BH40"/>
    <mergeCell ref="BI40:BU40"/>
    <mergeCell ref="BV40:CH40"/>
    <mergeCell ref="CI40:CU40"/>
    <mergeCell ref="CI41:CU41"/>
    <mergeCell ref="A41:G41"/>
    <mergeCell ref="H41:AO41"/>
    <mergeCell ref="AP41:AW41"/>
    <mergeCell ref="AX41:BH41"/>
    <mergeCell ref="BI41:BU41"/>
    <mergeCell ref="BV41:CH4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Сураева Наталья Геннадьевна</cp:lastModifiedBy>
  <cp:lastPrinted>2018-10-16T07:43:19Z</cp:lastPrinted>
  <dcterms:created xsi:type="dcterms:W3CDTF">2004-09-19T06:34:55Z</dcterms:created>
  <dcterms:modified xsi:type="dcterms:W3CDTF">2018-10-16T07:43:38Z</dcterms:modified>
  <cp:category/>
  <cp:version/>
  <cp:contentType/>
  <cp:contentStatus/>
</cp:coreProperties>
</file>